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Socios" sheetId="2" state="visible" r:id="rId2"/>
    <sheet name="Cobros" sheetId="3" state="visible" r:id="rId3"/>
    <sheet name="Resumen" sheetId="4" state="visible" r:id="rId4"/>
    <sheet name="Listas" sheetId="5" state="visible" r:id="rId5"/>
  </sheets>
  <definedNames>
    <definedName name="_xlnm.Print_Area" localSheetId="0">'Empieza aquí'!$A$1:$C$29</definedName>
    <definedName name="_xlnm._FilterDatabase" localSheetId="1" hidden="1">'Socios'!$A$4:$N$304</definedName>
    <definedName name="_xlnm.Print_Titles" localSheetId="1">'Socios'!$4:$4</definedName>
    <definedName name="_xlnm.Print_Area" localSheetId="1">'Socios'!$A$1:$N$304</definedName>
    <definedName name="_xlnm.Print_Titles" localSheetId="2">'Cobros'!$4:$4</definedName>
    <definedName name="_xlnm.Print_Area" localSheetId="2">'Cobros'!$A$1:$Q$304</definedName>
    <definedName name="_xlnm.Print_Area" localSheetId="3">'Resumen'!$A$1:$I$49</definedName>
    <definedName name="_xlnm.Print_Area" localSheetId="4">'Listas'!$A$1:$F$24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0 &quot;€&quot;"/>
    <numFmt numFmtId="165" formatCode="yyyy-mm-dd"/>
    <numFmt numFmtId="166" formatCode="dd/mm/yyyy"/>
    <numFmt numFmtId="167" formatCode="#,##0 &quot;€&quot;"/>
    <numFmt numFmtId="168" formatCode="0.0%"/>
  </numFmts>
  <fonts count="20">
    <font>
      <name val="Calibri"/>
      <family val="2"/>
      <color theme="1"/>
      <sz val="11"/>
      <scheme val="minor"/>
    </font>
    <font>
      <name val="Arial"/>
      <b val="1"/>
      <color rgb="000B1220"/>
      <sz val="16"/>
    </font>
    <font>
      <name val="Arial"/>
      <color rgb="004B586B"/>
      <sz val="10"/>
    </font>
    <font>
      <name val="Arial"/>
      <b val="1"/>
      <color rgb="00FFFFFF"/>
      <sz val="10"/>
    </font>
    <font>
      <name val="Arial"/>
      <color rgb="000B1220"/>
      <sz val="10"/>
    </font>
    <font>
      <name val="Arial"/>
      <b val="1"/>
      <color rgb="000F6B47"/>
      <sz val="10"/>
    </font>
    <font>
      <name val="Arial"/>
      <b val="1"/>
      <color rgb="009A5B05"/>
      <sz val="10"/>
    </font>
    <font>
      <name val="Arial"/>
      <b val="1"/>
      <color rgb="00C9284A"/>
      <sz val="10"/>
    </font>
    <font>
      <name val="Arial"/>
      <b val="1"/>
      <color rgb="005C697D"/>
      <sz val="10"/>
    </font>
    <font>
      <name val="Arial"/>
      <color rgb="004B586B"/>
      <sz val="9"/>
    </font>
    <font>
      <name val="Arial"/>
      <color rgb="005C697D"/>
      <sz val="10"/>
    </font>
    <font>
      <name val="Arial"/>
      <b val="1"/>
      <color rgb="000B1220"/>
      <sz val="10"/>
    </font>
    <font>
      <name val="Arial"/>
      <b val="1"/>
      <color rgb="004B586B"/>
      <sz val="10"/>
    </font>
    <font>
      <name val="Arial"/>
      <b val="1"/>
      <color rgb="000B1220"/>
      <sz val="14"/>
    </font>
    <font>
      <name val="Arial"/>
      <b val="1"/>
      <color rgb="000B1220"/>
      <sz val="12"/>
    </font>
    <font>
      <name val="Arial"/>
      <color rgb="005C697D"/>
      <sz val="9"/>
    </font>
    <font>
      <name val="Arial"/>
      <b val="1"/>
      <color rgb="000B1220"/>
      <sz val="20"/>
    </font>
    <font>
      <name val="Arial"/>
      <color rgb="004B586B"/>
      <sz val="11"/>
    </font>
    <font>
      <name val="Arial"/>
      <b val="1"/>
      <color rgb="00076B69"/>
      <sz val="14"/>
    </font>
    <font>
      <name val="Arial"/>
      <b val="1"/>
      <color rgb="00076B69"/>
      <sz val="10"/>
    </font>
  </fonts>
  <fills count="10">
    <fill>
      <patternFill/>
    </fill>
    <fill>
      <patternFill patternType="gray125"/>
    </fill>
    <fill>
      <patternFill patternType="solid">
        <fgColor rgb="001DD6C1"/>
        <bgColor rgb="001DD6C1"/>
      </patternFill>
    </fill>
    <fill>
      <patternFill patternType="solid">
        <fgColor rgb="000A0E15"/>
        <bgColor rgb="000A0E15"/>
      </patternFill>
    </fill>
    <fill>
      <patternFill patternType="solid">
        <fgColor rgb="00E4FAF6"/>
        <bgColor rgb="00E4FAF6"/>
      </patternFill>
    </fill>
    <fill>
      <patternFill patternType="solid">
        <fgColor rgb="00E2F7EC"/>
        <bgColor rgb="00E2F7EC"/>
      </patternFill>
    </fill>
    <fill>
      <patternFill patternType="solid">
        <fgColor rgb="00FFF1D8"/>
        <bgColor rgb="00FFF1D8"/>
      </patternFill>
    </fill>
    <fill>
      <patternFill patternType="solid">
        <fgColor rgb="00FFE8ED"/>
        <bgColor rgb="00FFE8ED"/>
      </patternFill>
    </fill>
    <fill>
      <patternFill patternType="solid">
        <fgColor rgb="00EEF2F7"/>
        <bgColor rgb="00EEF2F7"/>
      </patternFill>
    </fill>
    <fill>
      <patternFill patternType="solid">
        <fgColor rgb="00F6F8FB"/>
        <bgColor rgb="00F6F8FB"/>
      </patternFill>
    </fill>
  </fills>
  <borders count="5">
    <border>
      <left/>
      <right/>
      <top/>
      <bottom/>
      <diagonal/>
    </border>
    <border>
      <left style="thin">
        <color rgb="00E3E9F0"/>
      </left>
      <right style="thin">
        <color rgb="00E3E9F0"/>
      </right>
      <top style="thin">
        <color rgb="00E3E9F0"/>
      </top>
      <bottom style="thin">
        <color rgb="00E3E9F0"/>
      </bottom>
    </border>
    <border/>
    <border>
      <bottom style="thin">
        <color rgb="00E3E9F0"/>
      </bottom>
    </border>
    <border>
      <top style="medium">
        <color rgb="000A0E15"/>
      </top>
      <bottom style="thin">
        <color rgb="00E3E9F0"/>
      </bottom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6" fillId="0" borderId="0" pivotButton="0" quotePrefix="0" xfId="0"/>
    <xf numFmtId="0" fontId="17" fillId="0" borderId="0" pivotButton="0" quotePrefix="0" xfId="0"/>
    <xf numFmtId="0" fontId="0" fillId="2" borderId="0" pivotButton="0" quotePrefix="0" xfId="0"/>
    <xf numFmtId="0" fontId="18" fillId="0" borderId="0" applyAlignment="1" pivotButton="0" quotePrefix="0" xfId="0">
      <alignment horizontal="center" vertical="top"/>
    </xf>
    <xf numFmtId="0" fontId="14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4" borderId="1" pivotButton="0" quotePrefix="0" xfId="0"/>
    <xf numFmtId="0" fontId="2" fillId="0" borderId="0" pivotButton="0" quotePrefix="0" xfId="0"/>
    <xf numFmtId="0" fontId="0" fillId="0" borderId="1" pivotButton="0" quotePrefix="0" xfId="0"/>
    <xf numFmtId="0" fontId="19" fillId="0" borderId="0" applyAlignment="1" pivotButton="0" quotePrefix="0" xfId="0">
      <alignment wrapText="1"/>
    </xf>
    <xf numFmtId="0" fontId="1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/>
    </xf>
    <xf numFmtId="0" fontId="4" fillId="4" borderId="1" pivotButton="0" quotePrefix="0" xfId="0"/>
    <xf numFmtId="164" fontId="4" fillId="0" borderId="1" pivotButton="0" quotePrefix="0" xfId="0"/>
    <xf numFmtId="164" fontId="4" fillId="4" borderId="1" pivotButton="0" quotePrefix="0" xfId="0"/>
    <xf numFmtId="164" fontId="11" fillId="0" borderId="1" pivotButton="0" quotePrefix="0" xfId="0"/>
    <xf numFmtId="0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4" fillId="0" borderId="1" pivotButton="0" quotePrefix="0" xfId="0"/>
    <xf numFmtId="0" fontId="11" fillId="0" borderId="0" pivotButton="0" quotePrefix="0" xfId="0"/>
    <xf numFmtId="0" fontId="14" fillId="4" borderId="1" applyAlignment="1" pivotButton="0" quotePrefix="0" xfId="0">
      <alignment horizontal="center"/>
    </xf>
    <xf numFmtId="0" fontId="2" fillId="0" borderId="3" pivotButton="0" quotePrefix="0" xfId="0"/>
    <xf numFmtId="1" fontId="14" fillId="0" borderId="3" applyAlignment="1" pivotButton="0" quotePrefix="0" xfId="0">
      <alignment horizontal="right"/>
    </xf>
    <xf numFmtId="164" fontId="14" fillId="0" borderId="3" applyAlignment="1" pivotButton="0" quotePrefix="0" xfId="0">
      <alignment horizontal="right"/>
    </xf>
    <xf numFmtId="0" fontId="4" fillId="0" borderId="1" applyAlignment="1" pivotButton="0" quotePrefix="0" xfId="0">
      <alignment horizontal="left"/>
    </xf>
    <xf numFmtId="167" fontId="4" fillId="0" borderId="1" applyAlignment="1" pivotButton="0" quotePrefix="0" xfId="0">
      <alignment horizontal="center"/>
    </xf>
    <xf numFmtId="168" fontId="4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center"/>
    </xf>
    <xf numFmtId="0" fontId="4" fillId="9" borderId="1" applyAlignment="1" pivotButton="0" quotePrefix="0" xfId="0">
      <alignment horizontal="left"/>
    </xf>
    <xf numFmtId="167" fontId="4" fillId="9" borderId="1" applyAlignment="1" pivotButton="0" quotePrefix="0" xfId="0">
      <alignment horizontal="center"/>
    </xf>
    <xf numFmtId="168" fontId="4" fillId="9" borderId="1" applyAlignment="1" pivotButton="0" quotePrefix="0" xfId="0">
      <alignment horizontal="center"/>
    </xf>
    <xf numFmtId="0" fontId="4" fillId="9" borderId="1" applyAlignment="1" pivotButton="0" quotePrefix="0" xfId="0">
      <alignment horizontal="center"/>
    </xf>
    <xf numFmtId="0" fontId="11" fillId="0" borderId="4" applyAlignment="1" pivotButton="0" quotePrefix="0" xfId="0">
      <alignment horizontal="left"/>
    </xf>
    <xf numFmtId="167" fontId="11" fillId="0" borderId="4" applyAlignment="1" pivotButton="0" quotePrefix="0" xfId="0">
      <alignment horizontal="center"/>
    </xf>
    <xf numFmtId="168" fontId="11" fillId="0" borderId="4" applyAlignment="1" pivotButton="0" quotePrefix="0" xfId="0">
      <alignment horizontal="center"/>
    </xf>
    <xf numFmtId="0" fontId="11" fillId="0" borderId="4" applyAlignment="1" pivotButton="0" quotePrefix="0" xfId="0">
      <alignment horizontal="center"/>
    </xf>
    <xf numFmtId="0" fontId="15" fillId="0" borderId="0" pivotButton="0" quotePrefix="0" xfId="0"/>
    <xf numFmtId="0" fontId="3" fillId="0" borderId="2" applyAlignment="1" pivotButton="0" quotePrefix="0" xfId="0">
      <alignment horizontal="center" vertical="center" wrapText="1"/>
    </xf>
    <xf numFmtId="0" fontId="5" fillId="5" borderId="1" pivotButton="0" quotePrefix="0" xfId="0"/>
    <xf numFmtId="0" fontId="6" fillId="6" borderId="1" pivotButton="0" quotePrefix="0" xfId="0"/>
    <xf numFmtId="0" fontId="7" fillId="7" borderId="1" pivotButton="0" quotePrefix="0" xfId="0"/>
    <xf numFmtId="0" fontId="8" fillId="8" borderId="1" pivotButton="0" quotePrefix="0" xfId="0"/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dxfs count="7">
    <dxf>
      <font>
        <name val="Arial"/>
        <b val="1"/>
        <color rgb="000F6B47"/>
      </font>
      <fill>
        <patternFill patternType="solid">
          <fgColor rgb="00E2F7EC"/>
          <bgColor rgb="00E2F7EC"/>
        </patternFill>
      </fill>
    </dxf>
    <dxf>
      <font>
        <name val="Arial"/>
        <color rgb="005C697D"/>
      </font>
      <fill>
        <patternFill patternType="solid">
          <fgColor rgb="00EEF2F7"/>
          <bgColor rgb="00EEF2F7"/>
        </patternFill>
      </fill>
    </dxf>
    <dxf>
      <font>
        <name val="Arial"/>
        <color rgb="00076B69"/>
      </font>
      <fill>
        <patternFill patternType="solid">
          <fgColor rgb="00E4FAF6"/>
          <bgColor rgb="00E4FAF6"/>
        </patternFill>
      </fill>
    </dxf>
    <dxf>
      <font>
        <name val="Arial"/>
        <b val="1"/>
        <color rgb="009A5B05"/>
      </font>
      <fill>
        <patternFill patternType="solid">
          <fgColor rgb="00FFF1D8"/>
          <bgColor rgb="00FFF1D8"/>
        </patternFill>
      </fill>
    </dxf>
    <dxf>
      <font>
        <name val="Arial"/>
        <b val="1"/>
        <color rgb="00C9284A"/>
      </font>
      <fill>
        <patternFill patternType="solid">
          <fgColor rgb="00FFE8ED"/>
          <bgColor rgb="00FFE8ED"/>
        </patternFill>
      </fill>
    </dxf>
    <dxf>
      <font>
        <name val="Arial"/>
        <b val="1"/>
        <color rgb="005C697D"/>
      </font>
      <fill>
        <patternFill patternType="solid">
          <fgColor rgb="00EEF2F7"/>
          <bgColor rgb="00EEF2F7"/>
        </patternFill>
      </fill>
    </dxf>
    <dxf>
      <font>
        <name val="Arial"/>
        <b val="1"/>
        <color rgb="00C9284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Cobrado y pendiente por mes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'Resumen'!C14</f>
            </strRef>
          </tx>
          <spPr>
            <a:solidFill>
              <a:srgbClr val="1DD6C1"/>
            </a:solidFill>
            <a:ln>
              <a:solidFill>
                <a:srgbClr val="1DD6C1"/>
              </a:solidFill>
              <a:prstDash val="solid"/>
            </a:ln>
          </spPr>
          <cat>
            <numRef>
              <f>'Resumen'!$B$15:$B$26</f>
            </numRef>
          </cat>
          <val>
            <numRef>
              <f>'Resumen'!$C$15:$C$26</f>
            </numRef>
          </val>
        </ser>
        <ser>
          <idx val="1"/>
          <order val="1"/>
          <tx>
            <strRef>
              <f>'Resumen'!D14</f>
            </strRef>
          </tx>
          <spPr>
            <a:solidFill>
              <a:srgbClr val="FF4D6A"/>
            </a:solidFill>
            <a:ln>
              <a:solidFill>
                <a:srgbClr val="FF4D6A"/>
              </a:solidFill>
              <a:prstDash val="solid"/>
            </a:ln>
          </spPr>
          <cat>
            <numRef>
              <f>'Resumen'!$B$15:$B$26</f>
            </numRef>
          </cat>
          <val>
            <numRef>
              <f>'Resumen'!$D$15:$D$26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GymGym</author>
  </authors>
  <commentList>
    <comment ref="G4" authorId="0" shapeId="0">
      <text>
        <t>Si este socio paga un precio distinto al de su plan (descuento, tarifa antigua…), escríbelo aquí. Si no, déjalo vacío.</t>
      </text>
    </comment>
    <comment ref="M4" authorId="0" shapeId="0">
      <text>
        <t>Se calcula solo: Activo, Baja (si la fecha de baja ya pasó) o Próxima alta (si el alta es futura).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495300" cy="4953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30</row>
      <rowOff>0</rowOff>
    </from>
    <ext cx="7920000" cy="306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ymgym.es/demo/?utm_source=plantilla-cuotas&amp;utm_medium=descarga&amp;utm_campaign=recursos" TargetMode="External" Id="rId1" /><Relationship Type="http://schemas.openxmlformats.org/officeDocument/2006/relationships/drawing" Target="/xl/drawings/drawing1.xml" Id="rId2" 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C2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80" customWidth="1" min="3" max="3"/>
  </cols>
  <sheetData>
    <row r="2" ht="22" customHeight="1">
      <c r="C2" s="1" t="inlineStr">
        <is>
          <t>Plantilla de control de cuotas</t>
        </is>
      </c>
    </row>
    <row r="3" ht="22" customHeight="1">
      <c r="C3" s="2" t="inlineStr">
        <is>
          <t>Socios, cobros de cada mes, pendientes, altas y bajas. Gratis, de GymGym.</t>
        </is>
      </c>
    </row>
    <row r="5" ht="5" customHeight="1">
      <c r="B5" s="3" t="n"/>
      <c r="C5" s="3" t="n"/>
    </row>
    <row r="7">
      <c r="B7" s="4" t="inlineStr">
        <is>
          <t>1</t>
        </is>
      </c>
      <c r="C7" s="5" t="inlineStr">
        <is>
          <t>Escribe tus planes y precios</t>
        </is>
      </c>
    </row>
    <row r="8" ht="30" customHeight="1">
      <c r="C8" s="6" t="inlineStr">
        <is>
          <t>En la hoja «Listas». Aparecerán en el desplegable de cada socio.</t>
        </is>
      </c>
    </row>
    <row r="10">
      <c r="B10" s="4" t="inlineStr">
        <is>
          <t>2</t>
        </is>
      </c>
      <c r="C10" s="5" t="inlineStr">
        <is>
          <t>Da de alta a tus socios</t>
        </is>
      </c>
    </row>
    <row r="11" ht="30" customHeight="1">
      <c r="C11" s="6" t="inlineStr">
        <is>
          <t>En «Socios», una fila por persona: plan, forma de pago y fecha de alta. La cuota se rellena sola; si alguien paga otro precio, ponlo en «Cuota especial».</t>
        </is>
      </c>
    </row>
    <row r="13">
      <c r="B13" s="4" t="inlineStr">
        <is>
          <t>3</t>
        </is>
      </c>
      <c r="C13" s="5" t="inlineStr">
        <is>
          <t>Marca los cobros de cada mes</t>
        </is>
      </c>
    </row>
    <row r="14" ht="30" customHeight="1">
      <c r="C14" s="6" t="inlineStr">
        <is>
          <t>En «Cobros», elige Pagado, Pendiente, Devuelto o Exento en la columna del mes. Los pendientes se suman solos.</t>
        </is>
      </c>
    </row>
    <row r="16">
      <c r="B16" s="4" t="inlineStr">
        <is>
          <t>4</t>
        </is>
      </c>
      <c r="C16" s="5" t="inlineStr">
        <is>
          <t>Mira el resumen</t>
        </is>
      </c>
    </row>
    <row r="17" ht="30" customHeight="1">
      <c r="C17" s="6" t="inlineStr">
        <is>
          <t>En «Resumen»: activos, cuota media, ingresos previstos, lo cobrado y lo pendiente de cada mes, altas y bajas.</t>
        </is>
      </c>
    </row>
    <row r="19">
      <c r="C19" s="5" t="inlineStr">
        <is>
          <t>Cómo leer los colores</t>
        </is>
      </c>
    </row>
    <row r="20">
      <c r="B20" s="7" t="n"/>
      <c r="C20" s="8" t="inlineStr">
        <is>
          <t>Celdas en verde agua: las rellenas tú.</t>
        </is>
      </c>
    </row>
    <row r="21">
      <c r="B21" s="9" t="n"/>
      <c r="C21" s="8" t="inlineStr">
        <is>
          <t>Celdas en blanco: se calculan solas. Mejor no tocarlas.</t>
        </is>
      </c>
    </row>
    <row r="23">
      <c r="C23" s="5" t="inlineStr">
        <is>
          <t>Importante</t>
        </is>
      </c>
    </row>
    <row r="24" ht="28" customHeight="1">
      <c r="C24" s="6" t="inlineStr">
        <is>
          <t>•  No ordenes ni borres filas en «Socios»: cada fila es el mismo socio en «Cobros». Para una baja, pon la fecha de baja.</t>
        </is>
      </c>
    </row>
    <row r="25" ht="15" customHeight="1">
      <c r="C25" s="6" t="inlineStr">
        <is>
          <t>•  Las filas de Laura, Marcos y Ana son de ejemplo: bórralas o escribe encima.</t>
        </is>
      </c>
    </row>
    <row r="26" ht="28" customHeight="1">
      <c r="C26" s="6" t="inlineStr">
        <is>
          <t>•  Para un año nuevo, guarda una copia del archivo, cambia el año en «Resumen» y vacía los meses de «Cobros».</t>
        </is>
      </c>
    </row>
    <row r="27" ht="15" customHeight="1">
      <c r="C27" s="6" t="inlineStr">
        <is>
          <t>•  Funciona en Excel, Google Sheets (Archivo › Importar), LibreOffice y Numbers.</t>
        </is>
      </c>
    </row>
    <row r="29" ht="30" customHeight="1">
      <c r="C29" s="10" t="inlineStr">
        <is>
          <t>¿Te cansa perseguir cuotas? GymGym lleva cuotas, cobros y pendientes de cada socio, con app para tus socios: gymgym.es/demo</t>
        </is>
      </c>
    </row>
  </sheetData>
  <hyperlinks>
    <hyperlink xmlns:r="http://schemas.openxmlformats.org/officeDocument/2006/relationships" ref="C29" r:id="rId1"/>
  </hyperlinks>
  <printOptions horizontalCentered="1"/>
  <pageMargins left="0.4" right="0.4" top="0.5" bottom="0.5" header="0.5" footer="0.5"/>
  <pageSetup orientation="portrait" paperSize="9" fitToHeight="0" fitToWidth="1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30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8" customWidth="1" min="2" max="2"/>
    <col width="15" customWidth="1" min="3" max="3"/>
    <col width="28" customWidth="1" min="4" max="4"/>
    <col width="24" customWidth="1" min="5" max="5"/>
    <col width="13" customWidth="1" min="6" max="6"/>
    <col width="15" customWidth="1" min="7" max="7"/>
    <col width="13" customWidth="1" min="8" max="8"/>
    <col width="16" customWidth="1" min="9" max="9"/>
    <col width="10" customWidth="1" min="10" max="10"/>
    <col width="13" customWidth="1" min="11" max="11"/>
    <col width="13" customWidth="1" min="12" max="12"/>
    <col width="11" customWidth="1" min="13" max="13"/>
    <col width="30" customWidth="1" min="14" max="14"/>
  </cols>
  <sheetData>
    <row r="1" ht="26" customHeight="1">
      <c r="A1" s="11" t="inlineStr">
        <is>
          <t>Socios</t>
        </is>
      </c>
    </row>
    <row r="2">
      <c r="A2" s="8" t="inlineStr">
        <is>
          <t>Una fila por socio. No ordenes ni borres filas: la fila de cada socio es la misma en «Cobros». Para una baja, pon la fecha de baja.</t>
        </is>
      </c>
    </row>
    <row r="3" ht="6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</row>
    <row r="4" ht="32" customHeight="1">
      <c r="A4" s="12" t="inlineStr">
        <is>
          <t>Nº</t>
        </is>
      </c>
      <c r="B4" s="12" t="inlineStr">
        <is>
          <t>Nombre y apellidos</t>
        </is>
      </c>
      <c r="C4" s="12" t="inlineStr">
        <is>
          <t>Teléfono</t>
        </is>
      </c>
      <c r="D4" s="12" t="inlineStr">
        <is>
          <t>Email</t>
        </is>
      </c>
      <c r="E4" s="12" t="inlineStr">
        <is>
          <t>Plan</t>
        </is>
      </c>
      <c r="F4" s="12" t="inlineStr">
        <is>
          <t>Cuota del plan</t>
        </is>
      </c>
      <c r="G4" s="12" t="inlineStr">
        <is>
          <t>Cuota especial (opcional)</t>
        </is>
      </c>
      <c r="H4" s="12" t="inlineStr">
        <is>
          <t>Cuota a cobrar</t>
        </is>
      </c>
      <c r="I4" s="12" t="inlineStr">
        <is>
          <t>Forma de pago</t>
        </is>
      </c>
      <c r="J4" s="12" t="inlineStr">
        <is>
          <t>Día de cobro</t>
        </is>
      </c>
      <c r="K4" s="12" t="inlineStr">
        <is>
          <t>Fecha de alta</t>
        </is>
      </c>
      <c r="L4" s="12" t="inlineStr">
        <is>
          <t>Fecha de baja</t>
        </is>
      </c>
      <c r="M4" s="12" t="inlineStr">
        <is>
          <t>Estado</t>
        </is>
      </c>
      <c r="N4" s="12" t="inlineStr">
        <is>
          <t>Notas</t>
        </is>
      </c>
    </row>
    <row r="5">
      <c r="A5" s="13" t="n">
        <v>1</v>
      </c>
      <c r="B5" s="14" t="inlineStr">
        <is>
          <t>Laura Ejemplo</t>
        </is>
      </c>
      <c r="C5" s="14" t="inlineStr">
        <is>
          <t>600 000 001</t>
        </is>
      </c>
      <c r="D5" s="14" t="inlineStr">
        <is>
          <t>laura@ejemplo.es</t>
        </is>
      </c>
      <c r="E5" s="14" t="inlineStr">
        <is>
          <t>Mensual libre</t>
        </is>
      </c>
      <c r="F5" s="15">
        <f>IF(E5="","",IFERROR(INDEX(Listas!$B$5:$B$24,MATCH(E5,Listas!$A$5:$A$24,0)),""))</f>
        <v/>
      </c>
      <c r="G5" s="16" t="n"/>
      <c r="H5" s="17">
        <f>IF(G5&lt;&gt;"",G5,F5)</f>
        <v/>
      </c>
      <c r="I5" s="14" t="inlineStr">
        <is>
          <t>Domiciliación</t>
        </is>
      </c>
      <c r="J5" s="18" t="n">
        <v>1</v>
      </c>
      <c r="K5" s="19" t="n">
        <v>45903</v>
      </c>
      <c r="L5" s="19" t="n"/>
      <c r="M5" s="20">
        <f>IF(B5="","",IF(AND(L5&lt;&gt;"",L5&lt;=TODAY()),"Baja",IF(AND(K5&lt;&gt;"",K5&gt;TODAY()),"Próxima alta","Activo")))</f>
        <v/>
      </c>
      <c r="N5" s="14" t="inlineStr">
        <is>
          <t>Fila de ejemplo: bórrala o escribe encima.</t>
        </is>
      </c>
    </row>
    <row r="6">
      <c r="A6" s="13" t="n">
        <v>2</v>
      </c>
      <c r="B6" s="14" t="inlineStr">
        <is>
          <t>Marcos Ejemplo</t>
        </is>
      </c>
      <c r="C6" s="14" t="inlineStr">
        <is>
          <t>600 000 002</t>
        </is>
      </c>
      <c r="D6" s="14" t="inlineStr">
        <is>
          <t>marcos@ejemplo.es</t>
        </is>
      </c>
      <c r="E6" s="14" t="inlineStr">
        <is>
          <t>Mensual 2 días/semana</t>
        </is>
      </c>
      <c r="F6" s="15">
        <f>IF(E6="","",IFERROR(INDEX(Listas!$B$5:$B$24,MATCH(E6,Listas!$A$5:$A$24,0)),""))</f>
        <v/>
      </c>
      <c r="G6" s="16" t="n">
        <v>30</v>
      </c>
      <c r="H6" s="17">
        <f>IF(G6&lt;&gt;"",G6,F6)</f>
        <v/>
      </c>
      <c r="I6" s="14" t="inlineStr">
        <is>
          <t>Tarjeta</t>
        </is>
      </c>
      <c r="J6" s="18" t="n">
        <v>5</v>
      </c>
      <c r="K6" s="19" t="n">
        <v>46034</v>
      </c>
      <c r="L6" s="19" t="n"/>
      <c r="M6" s="20">
        <f>IF(B6="","",IF(AND(L6&lt;&gt;"",L6&lt;=TODAY()),"Baja",IF(AND(K6&lt;&gt;"",K6&gt;TODAY()),"Próxima alta","Activo")))</f>
        <v/>
      </c>
      <c r="N6" s="14" t="n"/>
    </row>
    <row r="7">
      <c r="A7" s="13" t="n">
        <v>3</v>
      </c>
      <c r="B7" s="14" t="inlineStr">
        <is>
          <t>Ana Ejemplo</t>
        </is>
      </c>
      <c r="C7" s="14" t="inlineStr">
        <is>
          <t>600 000 003</t>
        </is>
      </c>
      <c r="D7" s="14" t="inlineStr">
        <is>
          <t>ana@ejemplo.es</t>
        </is>
      </c>
      <c r="E7" s="14" t="inlineStr">
        <is>
          <t>Mensual mañanas</t>
        </is>
      </c>
      <c r="F7" s="15">
        <f>IF(E7="","",IFERROR(INDEX(Listas!$B$5:$B$24,MATCH(E7,Listas!$A$5:$A$24,0)),""))</f>
        <v/>
      </c>
      <c r="G7" s="16" t="n"/>
      <c r="H7" s="17">
        <f>IF(G7&lt;&gt;"",G7,F7)</f>
        <v/>
      </c>
      <c r="I7" s="14" t="inlineStr">
        <is>
          <t>Efectivo</t>
        </is>
      </c>
      <c r="J7" s="18" t="n">
        <v>1</v>
      </c>
      <c r="K7" s="19" t="n">
        <v>46055</v>
      </c>
      <c r="L7" s="19" t="n">
        <v>46203</v>
      </c>
      <c r="M7" s="20">
        <f>IF(B7="","",IF(AND(L7&lt;&gt;"",L7&lt;=TODAY()),"Baja",IF(AND(K7&lt;&gt;"",K7&gt;TODAY()),"Próxima alta","Activo")))</f>
        <v/>
      </c>
      <c r="N7" s="14" t="n"/>
    </row>
    <row r="8">
      <c r="A8" s="13" t="n">
        <v>4</v>
      </c>
      <c r="B8" s="14" t="n"/>
      <c r="C8" s="14" t="n"/>
      <c r="D8" s="14" t="n"/>
      <c r="E8" s="14" t="n"/>
      <c r="F8" s="15">
        <f>IF(E8="","",IFERROR(INDEX(Listas!$B$5:$B$24,MATCH(E8,Listas!$A$5:$A$24,0)),""))</f>
        <v/>
      </c>
      <c r="G8" s="16" t="n"/>
      <c r="H8" s="17">
        <f>IF(G8&lt;&gt;"",G8,F8)</f>
        <v/>
      </c>
      <c r="I8" s="14" t="n"/>
      <c r="J8" s="18" t="n"/>
      <c r="K8" s="19" t="n"/>
      <c r="L8" s="19" t="n"/>
      <c r="M8" s="20">
        <f>IF(B8="","",IF(AND(L8&lt;&gt;"",L8&lt;=TODAY()),"Baja",IF(AND(K8&lt;&gt;"",K8&gt;TODAY()),"Próxima alta","Activo")))</f>
        <v/>
      </c>
      <c r="N8" s="14" t="n"/>
    </row>
    <row r="9">
      <c r="A9" s="13" t="n">
        <v>5</v>
      </c>
      <c r="B9" s="14" t="n"/>
      <c r="C9" s="14" t="n"/>
      <c r="D9" s="14" t="n"/>
      <c r="E9" s="14" t="n"/>
      <c r="F9" s="15">
        <f>IF(E9="","",IFERROR(INDEX(Listas!$B$5:$B$24,MATCH(E9,Listas!$A$5:$A$24,0)),""))</f>
        <v/>
      </c>
      <c r="G9" s="16" t="n"/>
      <c r="H9" s="17">
        <f>IF(G9&lt;&gt;"",G9,F9)</f>
        <v/>
      </c>
      <c r="I9" s="14" t="n"/>
      <c r="J9" s="18" t="n"/>
      <c r="K9" s="19" t="n"/>
      <c r="L9" s="19" t="n"/>
      <c r="M9" s="20">
        <f>IF(B9="","",IF(AND(L9&lt;&gt;"",L9&lt;=TODAY()),"Baja",IF(AND(K9&lt;&gt;"",K9&gt;TODAY()),"Próxima alta","Activo")))</f>
        <v/>
      </c>
      <c r="N9" s="14" t="n"/>
    </row>
    <row r="10">
      <c r="A10" s="13" t="n">
        <v>6</v>
      </c>
      <c r="B10" s="14" t="n"/>
      <c r="C10" s="14" t="n"/>
      <c r="D10" s="14" t="n"/>
      <c r="E10" s="14" t="n"/>
      <c r="F10" s="15">
        <f>IF(E10="","",IFERROR(INDEX(Listas!$B$5:$B$24,MATCH(E10,Listas!$A$5:$A$24,0)),""))</f>
        <v/>
      </c>
      <c r="G10" s="16" t="n"/>
      <c r="H10" s="17">
        <f>IF(G10&lt;&gt;"",G10,F10)</f>
        <v/>
      </c>
      <c r="I10" s="14" t="n"/>
      <c r="J10" s="18" t="n"/>
      <c r="K10" s="19" t="n"/>
      <c r="L10" s="19" t="n"/>
      <c r="M10" s="20">
        <f>IF(B10="","",IF(AND(L10&lt;&gt;"",L10&lt;=TODAY()),"Baja",IF(AND(K10&lt;&gt;"",K10&gt;TODAY()),"Próxima alta","Activo")))</f>
        <v/>
      </c>
      <c r="N10" s="14" t="n"/>
    </row>
    <row r="11">
      <c r="A11" s="13" t="n">
        <v>7</v>
      </c>
      <c r="B11" s="14" t="n"/>
      <c r="C11" s="14" t="n"/>
      <c r="D11" s="14" t="n"/>
      <c r="E11" s="14" t="n"/>
      <c r="F11" s="15">
        <f>IF(E11="","",IFERROR(INDEX(Listas!$B$5:$B$24,MATCH(E11,Listas!$A$5:$A$24,0)),""))</f>
        <v/>
      </c>
      <c r="G11" s="16" t="n"/>
      <c r="H11" s="17">
        <f>IF(G11&lt;&gt;"",G11,F11)</f>
        <v/>
      </c>
      <c r="I11" s="14" t="n"/>
      <c r="J11" s="18" t="n"/>
      <c r="K11" s="19" t="n"/>
      <c r="L11" s="19" t="n"/>
      <c r="M11" s="20">
        <f>IF(B11="","",IF(AND(L11&lt;&gt;"",L11&lt;=TODAY()),"Baja",IF(AND(K11&lt;&gt;"",K11&gt;TODAY()),"Próxima alta","Activo")))</f>
        <v/>
      </c>
      <c r="N11" s="14" t="n"/>
    </row>
    <row r="12">
      <c r="A12" s="13" t="n">
        <v>8</v>
      </c>
      <c r="B12" s="14" t="n"/>
      <c r="C12" s="14" t="n"/>
      <c r="D12" s="14" t="n"/>
      <c r="E12" s="14" t="n"/>
      <c r="F12" s="15">
        <f>IF(E12="","",IFERROR(INDEX(Listas!$B$5:$B$24,MATCH(E12,Listas!$A$5:$A$24,0)),""))</f>
        <v/>
      </c>
      <c r="G12" s="16" t="n"/>
      <c r="H12" s="17">
        <f>IF(G12&lt;&gt;"",G12,F12)</f>
        <v/>
      </c>
      <c r="I12" s="14" t="n"/>
      <c r="J12" s="18" t="n"/>
      <c r="K12" s="19" t="n"/>
      <c r="L12" s="19" t="n"/>
      <c r="M12" s="20">
        <f>IF(B12="","",IF(AND(L12&lt;&gt;"",L12&lt;=TODAY()),"Baja",IF(AND(K12&lt;&gt;"",K12&gt;TODAY()),"Próxima alta","Activo")))</f>
        <v/>
      </c>
      <c r="N12" s="14" t="n"/>
    </row>
    <row r="13">
      <c r="A13" s="13" t="n">
        <v>9</v>
      </c>
      <c r="B13" s="14" t="n"/>
      <c r="C13" s="14" t="n"/>
      <c r="D13" s="14" t="n"/>
      <c r="E13" s="14" t="n"/>
      <c r="F13" s="15">
        <f>IF(E13="","",IFERROR(INDEX(Listas!$B$5:$B$24,MATCH(E13,Listas!$A$5:$A$24,0)),""))</f>
        <v/>
      </c>
      <c r="G13" s="16" t="n"/>
      <c r="H13" s="17">
        <f>IF(G13&lt;&gt;"",G13,F13)</f>
        <v/>
      </c>
      <c r="I13" s="14" t="n"/>
      <c r="J13" s="18" t="n"/>
      <c r="K13" s="19" t="n"/>
      <c r="L13" s="19" t="n"/>
      <c r="M13" s="20">
        <f>IF(B13="","",IF(AND(L13&lt;&gt;"",L13&lt;=TODAY()),"Baja",IF(AND(K13&lt;&gt;"",K13&gt;TODAY()),"Próxima alta","Activo")))</f>
        <v/>
      </c>
      <c r="N13" s="14" t="n"/>
    </row>
    <row r="14">
      <c r="A14" s="13" t="n">
        <v>10</v>
      </c>
      <c r="B14" s="14" t="n"/>
      <c r="C14" s="14" t="n"/>
      <c r="D14" s="14" t="n"/>
      <c r="E14" s="14" t="n"/>
      <c r="F14" s="15">
        <f>IF(E14="","",IFERROR(INDEX(Listas!$B$5:$B$24,MATCH(E14,Listas!$A$5:$A$24,0)),""))</f>
        <v/>
      </c>
      <c r="G14" s="16" t="n"/>
      <c r="H14" s="17">
        <f>IF(G14&lt;&gt;"",G14,F14)</f>
        <v/>
      </c>
      <c r="I14" s="14" t="n"/>
      <c r="J14" s="18" t="n"/>
      <c r="K14" s="19" t="n"/>
      <c r="L14" s="19" t="n"/>
      <c r="M14" s="20">
        <f>IF(B14="","",IF(AND(L14&lt;&gt;"",L14&lt;=TODAY()),"Baja",IF(AND(K14&lt;&gt;"",K14&gt;TODAY()),"Próxima alta","Activo")))</f>
        <v/>
      </c>
      <c r="N14" s="14" t="n"/>
    </row>
    <row r="15">
      <c r="A15" s="13" t="n">
        <v>11</v>
      </c>
      <c r="B15" s="14" t="n"/>
      <c r="C15" s="14" t="n"/>
      <c r="D15" s="14" t="n"/>
      <c r="E15" s="14" t="n"/>
      <c r="F15" s="15">
        <f>IF(E15="","",IFERROR(INDEX(Listas!$B$5:$B$24,MATCH(E15,Listas!$A$5:$A$24,0)),""))</f>
        <v/>
      </c>
      <c r="G15" s="16" t="n"/>
      <c r="H15" s="17">
        <f>IF(G15&lt;&gt;"",G15,F15)</f>
        <v/>
      </c>
      <c r="I15" s="14" t="n"/>
      <c r="J15" s="18" t="n"/>
      <c r="K15" s="19" t="n"/>
      <c r="L15" s="19" t="n"/>
      <c r="M15" s="20">
        <f>IF(B15="","",IF(AND(L15&lt;&gt;"",L15&lt;=TODAY()),"Baja",IF(AND(K15&lt;&gt;"",K15&gt;TODAY()),"Próxima alta","Activo")))</f>
        <v/>
      </c>
      <c r="N15" s="14" t="n"/>
    </row>
    <row r="16">
      <c r="A16" s="13" t="n">
        <v>12</v>
      </c>
      <c r="B16" s="14" t="n"/>
      <c r="C16" s="14" t="n"/>
      <c r="D16" s="14" t="n"/>
      <c r="E16" s="14" t="n"/>
      <c r="F16" s="15">
        <f>IF(E16="","",IFERROR(INDEX(Listas!$B$5:$B$24,MATCH(E16,Listas!$A$5:$A$24,0)),""))</f>
        <v/>
      </c>
      <c r="G16" s="16" t="n"/>
      <c r="H16" s="17">
        <f>IF(G16&lt;&gt;"",G16,F16)</f>
        <v/>
      </c>
      <c r="I16" s="14" t="n"/>
      <c r="J16" s="18" t="n"/>
      <c r="K16" s="19" t="n"/>
      <c r="L16" s="19" t="n"/>
      <c r="M16" s="20">
        <f>IF(B16="","",IF(AND(L16&lt;&gt;"",L16&lt;=TODAY()),"Baja",IF(AND(K16&lt;&gt;"",K16&gt;TODAY()),"Próxima alta","Activo")))</f>
        <v/>
      </c>
      <c r="N16" s="14" t="n"/>
    </row>
    <row r="17">
      <c r="A17" s="13" t="n">
        <v>13</v>
      </c>
      <c r="B17" s="14" t="n"/>
      <c r="C17" s="14" t="n"/>
      <c r="D17" s="14" t="n"/>
      <c r="E17" s="14" t="n"/>
      <c r="F17" s="15">
        <f>IF(E17="","",IFERROR(INDEX(Listas!$B$5:$B$24,MATCH(E17,Listas!$A$5:$A$24,0)),""))</f>
        <v/>
      </c>
      <c r="G17" s="16" t="n"/>
      <c r="H17" s="17">
        <f>IF(G17&lt;&gt;"",G17,F17)</f>
        <v/>
      </c>
      <c r="I17" s="14" t="n"/>
      <c r="J17" s="18" t="n"/>
      <c r="K17" s="19" t="n"/>
      <c r="L17" s="19" t="n"/>
      <c r="M17" s="20">
        <f>IF(B17="","",IF(AND(L17&lt;&gt;"",L17&lt;=TODAY()),"Baja",IF(AND(K17&lt;&gt;"",K17&gt;TODAY()),"Próxima alta","Activo")))</f>
        <v/>
      </c>
      <c r="N17" s="14" t="n"/>
    </row>
    <row r="18">
      <c r="A18" s="13" t="n">
        <v>14</v>
      </c>
      <c r="B18" s="14" t="n"/>
      <c r="C18" s="14" t="n"/>
      <c r="D18" s="14" t="n"/>
      <c r="E18" s="14" t="n"/>
      <c r="F18" s="15">
        <f>IF(E18="","",IFERROR(INDEX(Listas!$B$5:$B$24,MATCH(E18,Listas!$A$5:$A$24,0)),""))</f>
        <v/>
      </c>
      <c r="G18" s="16" t="n"/>
      <c r="H18" s="17">
        <f>IF(G18&lt;&gt;"",G18,F18)</f>
        <v/>
      </c>
      <c r="I18" s="14" t="n"/>
      <c r="J18" s="18" t="n"/>
      <c r="K18" s="19" t="n"/>
      <c r="L18" s="19" t="n"/>
      <c r="M18" s="20">
        <f>IF(B18="","",IF(AND(L18&lt;&gt;"",L18&lt;=TODAY()),"Baja",IF(AND(K18&lt;&gt;"",K18&gt;TODAY()),"Próxima alta","Activo")))</f>
        <v/>
      </c>
      <c r="N18" s="14" t="n"/>
    </row>
    <row r="19">
      <c r="A19" s="13" t="n">
        <v>15</v>
      </c>
      <c r="B19" s="14" t="n"/>
      <c r="C19" s="14" t="n"/>
      <c r="D19" s="14" t="n"/>
      <c r="E19" s="14" t="n"/>
      <c r="F19" s="15">
        <f>IF(E19="","",IFERROR(INDEX(Listas!$B$5:$B$24,MATCH(E19,Listas!$A$5:$A$24,0)),""))</f>
        <v/>
      </c>
      <c r="G19" s="16" t="n"/>
      <c r="H19" s="17">
        <f>IF(G19&lt;&gt;"",G19,F19)</f>
        <v/>
      </c>
      <c r="I19" s="14" t="n"/>
      <c r="J19" s="18" t="n"/>
      <c r="K19" s="19" t="n"/>
      <c r="L19" s="19" t="n"/>
      <c r="M19" s="20">
        <f>IF(B19="","",IF(AND(L19&lt;&gt;"",L19&lt;=TODAY()),"Baja",IF(AND(K19&lt;&gt;"",K19&gt;TODAY()),"Próxima alta","Activo")))</f>
        <v/>
      </c>
      <c r="N19" s="14" t="n"/>
    </row>
    <row r="20">
      <c r="A20" s="13" t="n">
        <v>16</v>
      </c>
      <c r="B20" s="14" t="n"/>
      <c r="C20" s="14" t="n"/>
      <c r="D20" s="14" t="n"/>
      <c r="E20" s="14" t="n"/>
      <c r="F20" s="15">
        <f>IF(E20="","",IFERROR(INDEX(Listas!$B$5:$B$24,MATCH(E20,Listas!$A$5:$A$24,0)),""))</f>
        <v/>
      </c>
      <c r="G20" s="16" t="n"/>
      <c r="H20" s="17">
        <f>IF(G20&lt;&gt;"",G20,F20)</f>
        <v/>
      </c>
      <c r="I20" s="14" t="n"/>
      <c r="J20" s="18" t="n"/>
      <c r="K20" s="19" t="n"/>
      <c r="L20" s="19" t="n"/>
      <c r="M20" s="20">
        <f>IF(B20="","",IF(AND(L20&lt;&gt;"",L20&lt;=TODAY()),"Baja",IF(AND(K20&lt;&gt;"",K20&gt;TODAY()),"Próxima alta","Activo")))</f>
        <v/>
      </c>
      <c r="N20" s="14" t="n"/>
    </row>
    <row r="21">
      <c r="A21" s="13" t="n">
        <v>17</v>
      </c>
      <c r="B21" s="14" t="n"/>
      <c r="C21" s="14" t="n"/>
      <c r="D21" s="14" t="n"/>
      <c r="E21" s="14" t="n"/>
      <c r="F21" s="15">
        <f>IF(E21="","",IFERROR(INDEX(Listas!$B$5:$B$24,MATCH(E21,Listas!$A$5:$A$24,0)),""))</f>
        <v/>
      </c>
      <c r="G21" s="16" t="n"/>
      <c r="H21" s="17">
        <f>IF(G21&lt;&gt;"",G21,F21)</f>
        <v/>
      </c>
      <c r="I21" s="14" t="n"/>
      <c r="J21" s="18" t="n"/>
      <c r="K21" s="19" t="n"/>
      <c r="L21" s="19" t="n"/>
      <c r="M21" s="20">
        <f>IF(B21="","",IF(AND(L21&lt;&gt;"",L21&lt;=TODAY()),"Baja",IF(AND(K21&lt;&gt;"",K21&gt;TODAY()),"Próxima alta","Activo")))</f>
        <v/>
      </c>
      <c r="N21" s="14" t="n"/>
    </row>
    <row r="22">
      <c r="A22" s="13" t="n">
        <v>18</v>
      </c>
      <c r="B22" s="14" t="n"/>
      <c r="C22" s="14" t="n"/>
      <c r="D22" s="14" t="n"/>
      <c r="E22" s="14" t="n"/>
      <c r="F22" s="15">
        <f>IF(E22="","",IFERROR(INDEX(Listas!$B$5:$B$24,MATCH(E22,Listas!$A$5:$A$24,0)),""))</f>
        <v/>
      </c>
      <c r="G22" s="16" t="n"/>
      <c r="H22" s="17">
        <f>IF(G22&lt;&gt;"",G22,F22)</f>
        <v/>
      </c>
      <c r="I22" s="14" t="n"/>
      <c r="J22" s="18" t="n"/>
      <c r="K22" s="19" t="n"/>
      <c r="L22" s="19" t="n"/>
      <c r="M22" s="20">
        <f>IF(B22="","",IF(AND(L22&lt;&gt;"",L22&lt;=TODAY()),"Baja",IF(AND(K22&lt;&gt;"",K22&gt;TODAY()),"Próxima alta","Activo")))</f>
        <v/>
      </c>
      <c r="N22" s="14" t="n"/>
    </row>
    <row r="23">
      <c r="A23" s="13" t="n">
        <v>19</v>
      </c>
      <c r="B23" s="14" t="n"/>
      <c r="C23" s="14" t="n"/>
      <c r="D23" s="14" t="n"/>
      <c r="E23" s="14" t="n"/>
      <c r="F23" s="15">
        <f>IF(E23="","",IFERROR(INDEX(Listas!$B$5:$B$24,MATCH(E23,Listas!$A$5:$A$24,0)),""))</f>
        <v/>
      </c>
      <c r="G23" s="16" t="n"/>
      <c r="H23" s="17">
        <f>IF(G23&lt;&gt;"",G23,F23)</f>
        <v/>
      </c>
      <c r="I23" s="14" t="n"/>
      <c r="J23" s="18" t="n"/>
      <c r="K23" s="19" t="n"/>
      <c r="L23" s="19" t="n"/>
      <c r="M23" s="20">
        <f>IF(B23="","",IF(AND(L23&lt;&gt;"",L23&lt;=TODAY()),"Baja",IF(AND(K23&lt;&gt;"",K23&gt;TODAY()),"Próxima alta","Activo")))</f>
        <v/>
      </c>
      <c r="N23" s="14" t="n"/>
    </row>
    <row r="24">
      <c r="A24" s="13" t="n">
        <v>20</v>
      </c>
      <c r="B24" s="14" t="n"/>
      <c r="C24" s="14" t="n"/>
      <c r="D24" s="14" t="n"/>
      <c r="E24" s="14" t="n"/>
      <c r="F24" s="15">
        <f>IF(E24="","",IFERROR(INDEX(Listas!$B$5:$B$24,MATCH(E24,Listas!$A$5:$A$24,0)),""))</f>
        <v/>
      </c>
      <c r="G24" s="16" t="n"/>
      <c r="H24" s="17">
        <f>IF(G24&lt;&gt;"",G24,F24)</f>
        <v/>
      </c>
      <c r="I24" s="14" t="n"/>
      <c r="J24" s="18" t="n"/>
      <c r="K24" s="19" t="n"/>
      <c r="L24" s="19" t="n"/>
      <c r="M24" s="20">
        <f>IF(B24="","",IF(AND(L24&lt;&gt;"",L24&lt;=TODAY()),"Baja",IF(AND(K24&lt;&gt;"",K24&gt;TODAY()),"Próxima alta","Activo")))</f>
        <v/>
      </c>
      <c r="N24" s="14" t="n"/>
    </row>
    <row r="25">
      <c r="A25" s="13" t="n">
        <v>21</v>
      </c>
      <c r="B25" s="14" t="n"/>
      <c r="C25" s="14" t="n"/>
      <c r="D25" s="14" t="n"/>
      <c r="E25" s="14" t="n"/>
      <c r="F25" s="15">
        <f>IF(E25="","",IFERROR(INDEX(Listas!$B$5:$B$24,MATCH(E25,Listas!$A$5:$A$24,0)),""))</f>
        <v/>
      </c>
      <c r="G25" s="16" t="n"/>
      <c r="H25" s="17">
        <f>IF(G25&lt;&gt;"",G25,F25)</f>
        <v/>
      </c>
      <c r="I25" s="14" t="n"/>
      <c r="J25" s="18" t="n"/>
      <c r="K25" s="19" t="n"/>
      <c r="L25" s="19" t="n"/>
      <c r="M25" s="20">
        <f>IF(B25="","",IF(AND(L25&lt;&gt;"",L25&lt;=TODAY()),"Baja",IF(AND(K25&lt;&gt;"",K25&gt;TODAY()),"Próxima alta","Activo")))</f>
        <v/>
      </c>
      <c r="N25" s="14" t="n"/>
    </row>
    <row r="26">
      <c r="A26" s="13" t="n">
        <v>22</v>
      </c>
      <c r="B26" s="14" t="n"/>
      <c r="C26" s="14" t="n"/>
      <c r="D26" s="14" t="n"/>
      <c r="E26" s="14" t="n"/>
      <c r="F26" s="15">
        <f>IF(E26="","",IFERROR(INDEX(Listas!$B$5:$B$24,MATCH(E26,Listas!$A$5:$A$24,0)),""))</f>
        <v/>
      </c>
      <c r="G26" s="16" t="n"/>
      <c r="H26" s="17">
        <f>IF(G26&lt;&gt;"",G26,F26)</f>
        <v/>
      </c>
      <c r="I26" s="14" t="n"/>
      <c r="J26" s="18" t="n"/>
      <c r="K26" s="19" t="n"/>
      <c r="L26" s="19" t="n"/>
      <c r="M26" s="20">
        <f>IF(B26="","",IF(AND(L26&lt;&gt;"",L26&lt;=TODAY()),"Baja",IF(AND(K26&lt;&gt;"",K26&gt;TODAY()),"Próxima alta","Activo")))</f>
        <v/>
      </c>
      <c r="N26" s="14" t="n"/>
    </row>
    <row r="27">
      <c r="A27" s="13" t="n">
        <v>23</v>
      </c>
      <c r="B27" s="14" t="n"/>
      <c r="C27" s="14" t="n"/>
      <c r="D27" s="14" t="n"/>
      <c r="E27" s="14" t="n"/>
      <c r="F27" s="15">
        <f>IF(E27="","",IFERROR(INDEX(Listas!$B$5:$B$24,MATCH(E27,Listas!$A$5:$A$24,0)),""))</f>
        <v/>
      </c>
      <c r="G27" s="16" t="n"/>
      <c r="H27" s="17">
        <f>IF(G27&lt;&gt;"",G27,F27)</f>
        <v/>
      </c>
      <c r="I27" s="14" t="n"/>
      <c r="J27" s="18" t="n"/>
      <c r="K27" s="19" t="n"/>
      <c r="L27" s="19" t="n"/>
      <c r="M27" s="20">
        <f>IF(B27="","",IF(AND(L27&lt;&gt;"",L27&lt;=TODAY()),"Baja",IF(AND(K27&lt;&gt;"",K27&gt;TODAY()),"Próxima alta","Activo")))</f>
        <v/>
      </c>
      <c r="N27" s="14" t="n"/>
    </row>
    <row r="28">
      <c r="A28" s="13" t="n">
        <v>24</v>
      </c>
      <c r="B28" s="14" t="n"/>
      <c r="C28" s="14" t="n"/>
      <c r="D28" s="14" t="n"/>
      <c r="E28" s="14" t="n"/>
      <c r="F28" s="15">
        <f>IF(E28="","",IFERROR(INDEX(Listas!$B$5:$B$24,MATCH(E28,Listas!$A$5:$A$24,0)),""))</f>
        <v/>
      </c>
      <c r="G28" s="16" t="n"/>
      <c r="H28" s="17">
        <f>IF(G28&lt;&gt;"",G28,F28)</f>
        <v/>
      </c>
      <c r="I28" s="14" t="n"/>
      <c r="J28" s="18" t="n"/>
      <c r="K28" s="19" t="n"/>
      <c r="L28" s="19" t="n"/>
      <c r="M28" s="20">
        <f>IF(B28="","",IF(AND(L28&lt;&gt;"",L28&lt;=TODAY()),"Baja",IF(AND(K28&lt;&gt;"",K28&gt;TODAY()),"Próxima alta","Activo")))</f>
        <v/>
      </c>
      <c r="N28" s="14" t="n"/>
    </row>
    <row r="29">
      <c r="A29" s="13" t="n">
        <v>25</v>
      </c>
      <c r="B29" s="14" t="n"/>
      <c r="C29" s="14" t="n"/>
      <c r="D29" s="14" t="n"/>
      <c r="E29" s="14" t="n"/>
      <c r="F29" s="15">
        <f>IF(E29="","",IFERROR(INDEX(Listas!$B$5:$B$24,MATCH(E29,Listas!$A$5:$A$24,0)),""))</f>
        <v/>
      </c>
      <c r="G29" s="16" t="n"/>
      <c r="H29" s="17">
        <f>IF(G29&lt;&gt;"",G29,F29)</f>
        <v/>
      </c>
      <c r="I29" s="14" t="n"/>
      <c r="J29" s="18" t="n"/>
      <c r="K29" s="19" t="n"/>
      <c r="L29" s="19" t="n"/>
      <c r="M29" s="20">
        <f>IF(B29="","",IF(AND(L29&lt;&gt;"",L29&lt;=TODAY()),"Baja",IF(AND(K29&lt;&gt;"",K29&gt;TODAY()),"Próxima alta","Activo")))</f>
        <v/>
      </c>
      <c r="N29" s="14" t="n"/>
    </row>
    <row r="30">
      <c r="A30" s="13" t="n">
        <v>26</v>
      </c>
      <c r="B30" s="14" t="n"/>
      <c r="C30" s="14" t="n"/>
      <c r="D30" s="14" t="n"/>
      <c r="E30" s="14" t="n"/>
      <c r="F30" s="15">
        <f>IF(E30="","",IFERROR(INDEX(Listas!$B$5:$B$24,MATCH(E30,Listas!$A$5:$A$24,0)),""))</f>
        <v/>
      </c>
      <c r="G30" s="16" t="n"/>
      <c r="H30" s="17">
        <f>IF(G30&lt;&gt;"",G30,F30)</f>
        <v/>
      </c>
      <c r="I30" s="14" t="n"/>
      <c r="J30" s="18" t="n"/>
      <c r="K30" s="19" t="n"/>
      <c r="L30" s="19" t="n"/>
      <c r="M30" s="20">
        <f>IF(B30="","",IF(AND(L30&lt;&gt;"",L30&lt;=TODAY()),"Baja",IF(AND(K30&lt;&gt;"",K30&gt;TODAY()),"Próxima alta","Activo")))</f>
        <v/>
      </c>
      <c r="N30" s="14" t="n"/>
    </row>
    <row r="31">
      <c r="A31" s="13" t="n">
        <v>27</v>
      </c>
      <c r="B31" s="14" t="n"/>
      <c r="C31" s="14" t="n"/>
      <c r="D31" s="14" t="n"/>
      <c r="E31" s="14" t="n"/>
      <c r="F31" s="15">
        <f>IF(E31="","",IFERROR(INDEX(Listas!$B$5:$B$24,MATCH(E31,Listas!$A$5:$A$24,0)),""))</f>
        <v/>
      </c>
      <c r="G31" s="16" t="n"/>
      <c r="H31" s="17">
        <f>IF(G31&lt;&gt;"",G31,F31)</f>
        <v/>
      </c>
      <c r="I31" s="14" t="n"/>
      <c r="J31" s="18" t="n"/>
      <c r="K31" s="19" t="n"/>
      <c r="L31" s="19" t="n"/>
      <c r="M31" s="20">
        <f>IF(B31="","",IF(AND(L31&lt;&gt;"",L31&lt;=TODAY()),"Baja",IF(AND(K31&lt;&gt;"",K31&gt;TODAY()),"Próxima alta","Activo")))</f>
        <v/>
      </c>
      <c r="N31" s="14" t="n"/>
    </row>
    <row r="32">
      <c r="A32" s="13" t="n">
        <v>28</v>
      </c>
      <c r="B32" s="14" t="n"/>
      <c r="C32" s="14" t="n"/>
      <c r="D32" s="14" t="n"/>
      <c r="E32" s="14" t="n"/>
      <c r="F32" s="15">
        <f>IF(E32="","",IFERROR(INDEX(Listas!$B$5:$B$24,MATCH(E32,Listas!$A$5:$A$24,0)),""))</f>
        <v/>
      </c>
      <c r="G32" s="16" t="n"/>
      <c r="H32" s="17">
        <f>IF(G32&lt;&gt;"",G32,F32)</f>
        <v/>
      </c>
      <c r="I32" s="14" t="n"/>
      <c r="J32" s="18" t="n"/>
      <c r="K32" s="19" t="n"/>
      <c r="L32" s="19" t="n"/>
      <c r="M32" s="20">
        <f>IF(B32="","",IF(AND(L32&lt;&gt;"",L32&lt;=TODAY()),"Baja",IF(AND(K32&lt;&gt;"",K32&gt;TODAY()),"Próxima alta","Activo")))</f>
        <v/>
      </c>
      <c r="N32" s="14" t="n"/>
    </row>
    <row r="33">
      <c r="A33" s="13" t="n">
        <v>29</v>
      </c>
      <c r="B33" s="14" t="n"/>
      <c r="C33" s="14" t="n"/>
      <c r="D33" s="14" t="n"/>
      <c r="E33" s="14" t="n"/>
      <c r="F33" s="15">
        <f>IF(E33="","",IFERROR(INDEX(Listas!$B$5:$B$24,MATCH(E33,Listas!$A$5:$A$24,0)),""))</f>
        <v/>
      </c>
      <c r="G33" s="16" t="n"/>
      <c r="H33" s="17">
        <f>IF(G33&lt;&gt;"",G33,F33)</f>
        <v/>
      </c>
      <c r="I33" s="14" t="n"/>
      <c r="J33" s="18" t="n"/>
      <c r="K33" s="19" t="n"/>
      <c r="L33" s="19" t="n"/>
      <c r="M33" s="20">
        <f>IF(B33="","",IF(AND(L33&lt;&gt;"",L33&lt;=TODAY()),"Baja",IF(AND(K33&lt;&gt;"",K33&gt;TODAY()),"Próxima alta","Activo")))</f>
        <v/>
      </c>
      <c r="N33" s="14" t="n"/>
    </row>
    <row r="34">
      <c r="A34" s="13" t="n">
        <v>30</v>
      </c>
      <c r="B34" s="14" t="n"/>
      <c r="C34" s="14" t="n"/>
      <c r="D34" s="14" t="n"/>
      <c r="E34" s="14" t="n"/>
      <c r="F34" s="15">
        <f>IF(E34="","",IFERROR(INDEX(Listas!$B$5:$B$24,MATCH(E34,Listas!$A$5:$A$24,0)),""))</f>
        <v/>
      </c>
      <c r="G34" s="16" t="n"/>
      <c r="H34" s="17">
        <f>IF(G34&lt;&gt;"",G34,F34)</f>
        <v/>
      </c>
      <c r="I34" s="14" t="n"/>
      <c r="J34" s="18" t="n"/>
      <c r="K34" s="19" t="n"/>
      <c r="L34" s="19" t="n"/>
      <c r="M34" s="20">
        <f>IF(B34="","",IF(AND(L34&lt;&gt;"",L34&lt;=TODAY()),"Baja",IF(AND(K34&lt;&gt;"",K34&gt;TODAY()),"Próxima alta","Activo")))</f>
        <v/>
      </c>
      <c r="N34" s="14" t="n"/>
    </row>
    <row r="35">
      <c r="A35" s="13" t="n">
        <v>31</v>
      </c>
      <c r="B35" s="14" t="n"/>
      <c r="C35" s="14" t="n"/>
      <c r="D35" s="14" t="n"/>
      <c r="E35" s="14" t="n"/>
      <c r="F35" s="15">
        <f>IF(E35="","",IFERROR(INDEX(Listas!$B$5:$B$24,MATCH(E35,Listas!$A$5:$A$24,0)),""))</f>
        <v/>
      </c>
      <c r="G35" s="16" t="n"/>
      <c r="H35" s="17">
        <f>IF(G35&lt;&gt;"",G35,F35)</f>
        <v/>
      </c>
      <c r="I35" s="14" t="n"/>
      <c r="J35" s="18" t="n"/>
      <c r="K35" s="19" t="n"/>
      <c r="L35" s="19" t="n"/>
      <c r="M35" s="20">
        <f>IF(B35="","",IF(AND(L35&lt;&gt;"",L35&lt;=TODAY()),"Baja",IF(AND(K35&lt;&gt;"",K35&gt;TODAY()),"Próxima alta","Activo")))</f>
        <v/>
      </c>
      <c r="N35" s="14" t="n"/>
    </row>
    <row r="36">
      <c r="A36" s="13" t="n">
        <v>32</v>
      </c>
      <c r="B36" s="14" t="n"/>
      <c r="C36" s="14" t="n"/>
      <c r="D36" s="14" t="n"/>
      <c r="E36" s="14" t="n"/>
      <c r="F36" s="15">
        <f>IF(E36="","",IFERROR(INDEX(Listas!$B$5:$B$24,MATCH(E36,Listas!$A$5:$A$24,0)),""))</f>
        <v/>
      </c>
      <c r="G36" s="16" t="n"/>
      <c r="H36" s="17">
        <f>IF(G36&lt;&gt;"",G36,F36)</f>
        <v/>
      </c>
      <c r="I36" s="14" t="n"/>
      <c r="J36" s="18" t="n"/>
      <c r="K36" s="19" t="n"/>
      <c r="L36" s="19" t="n"/>
      <c r="M36" s="20">
        <f>IF(B36="","",IF(AND(L36&lt;&gt;"",L36&lt;=TODAY()),"Baja",IF(AND(K36&lt;&gt;"",K36&gt;TODAY()),"Próxima alta","Activo")))</f>
        <v/>
      </c>
      <c r="N36" s="14" t="n"/>
    </row>
    <row r="37">
      <c r="A37" s="13" t="n">
        <v>33</v>
      </c>
      <c r="B37" s="14" t="n"/>
      <c r="C37" s="14" t="n"/>
      <c r="D37" s="14" t="n"/>
      <c r="E37" s="14" t="n"/>
      <c r="F37" s="15">
        <f>IF(E37="","",IFERROR(INDEX(Listas!$B$5:$B$24,MATCH(E37,Listas!$A$5:$A$24,0)),""))</f>
        <v/>
      </c>
      <c r="G37" s="16" t="n"/>
      <c r="H37" s="17">
        <f>IF(G37&lt;&gt;"",G37,F37)</f>
        <v/>
      </c>
      <c r="I37" s="14" t="n"/>
      <c r="J37" s="18" t="n"/>
      <c r="K37" s="19" t="n"/>
      <c r="L37" s="19" t="n"/>
      <c r="M37" s="20">
        <f>IF(B37="","",IF(AND(L37&lt;&gt;"",L37&lt;=TODAY()),"Baja",IF(AND(K37&lt;&gt;"",K37&gt;TODAY()),"Próxima alta","Activo")))</f>
        <v/>
      </c>
      <c r="N37" s="14" t="n"/>
    </row>
    <row r="38">
      <c r="A38" s="13" t="n">
        <v>34</v>
      </c>
      <c r="B38" s="14" t="n"/>
      <c r="C38" s="14" t="n"/>
      <c r="D38" s="14" t="n"/>
      <c r="E38" s="14" t="n"/>
      <c r="F38" s="15">
        <f>IF(E38="","",IFERROR(INDEX(Listas!$B$5:$B$24,MATCH(E38,Listas!$A$5:$A$24,0)),""))</f>
        <v/>
      </c>
      <c r="G38" s="16" t="n"/>
      <c r="H38" s="17">
        <f>IF(G38&lt;&gt;"",G38,F38)</f>
        <v/>
      </c>
      <c r="I38" s="14" t="n"/>
      <c r="J38" s="18" t="n"/>
      <c r="K38" s="19" t="n"/>
      <c r="L38" s="19" t="n"/>
      <c r="M38" s="20">
        <f>IF(B38="","",IF(AND(L38&lt;&gt;"",L38&lt;=TODAY()),"Baja",IF(AND(K38&lt;&gt;"",K38&gt;TODAY()),"Próxima alta","Activo")))</f>
        <v/>
      </c>
      <c r="N38" s="14" t="n"/>
    </row>
    <row r="39">
      <c r="A39" s="13" t="n">
        <v>35</v>
      </c>
      <c r="B39" s="14" t="n"/>
      <c r="C39" s="14" t="n"/>
      <c r="D39" s="14" t="n"/>
      <c r="E39" s="14" t="n"/>
      <c r="F39" s="15">
        <f>IF(E39="","",IFERROR(INDEX(Listas!$B$5:$B$24,MATCH(E39,Listas!$A$5:$A$24,0)),""))</f>
        <v/>
      </c>
      <c r="G39" s="16" t="n"/>
      <c r="H39" s="17">
        <f>IF(G39&lt;&gt;"",G39,F39)</f>
        <v/>
      </c>
      <c r="I39" s="14" t="n"/>
      <c r="J39" s="18" t="n"/>
      <c r="K39" s="19" t="n"/>
      <c r="L39" s="19" t="n"/>
      <c r="M39" s="20">
        <f>IF(B39="","",IF(AND(L39&lt;&gt;"",L39&lt;=TODAY()),"Baja",IF(AND(K39&lt;&gt;"",K39&gt;TODAY()),"Próxima alta","Activo")))</f>
        <v/>
      </c>
      <c r="N39" s="14" t="n"/>
    </row>
    <row r="40">
      <c r="A40" s="13" t="n">
        <v>36</v>
      </c>
      <c r="B40" s="14" t="n"/>
      <c r="C40" s="14" t="n"/>
      <c r="D40" s="14" t="n"/>
      <c r="E40" s="14" t="n"/>
      <c r="F40" s="15">
        <f>IF(E40="","",IFERROR(INDEX(Listas!$B$5:$B$24,MATCH(E40,Listas!$A$5:$A$24,0)),""))</f>
        <v/>
      </c>
      <c r="G40" s="16" t="n"/>
      <c r="H40" s="17">
        <f>IF(G40&lt;&gt;"",G40,F40)</f>
        <v/>
      </c>
      <c r="I40" s="14" t="n"/>
      <c r="J40" s="18" t="n"/>
      <c r="K40" s="19" t="n"/>
      <c r="L40" s="19" t="n"/>
      <c r="M40" s="20">
        <f>IF(B40="","",IF(AND(L40&lt;&gt;"",L40&lt;=TODAY()),"Baja",IF(AND(K40&lt;&gt;"",K40&gt;TODAY()),"Próxima alta","Activo")))</f>
        <v/>
      </c>
      <c r="N40" s="14" t="n"/>
    </row>
    <row r="41">
      <c r="A41" s="13" t="n">
        <v>37</v>
      </c>
      <c r="B41" s="14" t="n"/>
      <c r="C41" s="14" t="n"/>
      <c r="D41" s="14" t="n"/>
      <c r="E41" s="14" t="n"/>
      <c r="F41" s="15">
        <f>IF(E41="","",IFERROR(INDEX(Listas!$B$5:$B$24,MATCH(E41,Listas!$A$5:$A$24,0)),""))</f>
        <v/>
      </c>
      <c r="G41" s="16" t="n"/>
      <c r="H41" s="17">
        <f>IF(G41&lt;&gt;"",G41,F41)</f>
        <v/>
      </c>
      <c r="I41" s="14" t="n"/>
      <c r="J41" s="18" t="n"/>
      <c r="K41" s="19" t="n"/>
      <c r="L41" s="19" t="n"/>
      <c r="M41" s="20">
        <f>IF(B41="","",IF(AND(L41&lt;&gt;"",L41&lt;=TODAY()),"Baja",IF(AND(K41&lt;&gt;"",K41&gt;TODAY()),"Próxima alta","Activo")))</f>
        <v/>
      </c>
      <c r="N41" s="14" t="n"/>
    </row>
    <row r="42">
      <c r="A42" s="13" t="n">
        <v>38</v>
      </c>
      <c r="B42" s="14" t="n"/>
      <c r="C42" s="14" t="n"/>
      <c r="D42" s="14" t="n"/>
      <c r="E42" s="14" t="n"/>
      <c r="F42" s="15">
        <f>IF(E42="","",IFERROR(INDEX(Listas!$B$5:$B$24,MATCH(E42,Listas!$A$5:$A$24,0)),""))</f>
        <v/>
      </c>
      <c r="G42" s="16" t="n"/>
      <c r="H42" s="17">
        <f>IF(G42&lt;&gt;"",G42,F42)</f>
        <v/>
      </c>
      <c r="I42" s="14" t="n"/>
      <c r="J42" s="18" t="n"/>
      <c r="K42" s="19" t="n"/>
      <c r="L42" s="19" t="n"/>
      <c r="M42" s="20">
        <f>IF(B42="","",IF(AND(L42&lt;&gt;"",L42&lt;=TODAY()),"Baja",IF(AND(K42&lt;&gt;"",K42&gt;TODAY()),"Próxima alta","Activo")))</f>
        <v/>
      </c>
      <c r="N42" s="14" t="n"/>
    </row>
    <row r="43">
      <c r="A43" s="13" t="n">
        <v>39</v>
      </c>
      <c r="B43" s="14" t="n"/>
      <c r="C43" s="14" t="n"/>
      <c r="D43" s="14" t="n"/>
      <c r="E43" s="14" t="n"/>
      <c r="F43" s="15">
        <f>IF(E43="","",IFERROR(INDEX(Listas!$B$5:$B$24,MATCH(E43,Listas!$A$5:$A$24,0)),""))</f>
        <v/>
      </c>
      <c r="G43" s="16" t="n"/>
      <c r="H43" s="17">
        <f>IF(G43&lt;&gt;"",G43,F43)</f>
        <v/>
      </c>
      <c r="I43" s="14" t="n"/>
      <c r="J43" s="18" t="n"/>
      <c r="K43" s="19" t="n"/>
      <c r="L43" s="19" t="n"/>
      <c r="M43" s="20">
        <f>IF(B43="","",IF(AND(L43&lt;&gt;"",L43&lt;=TODAY()),"Baja",IF(AND(K43&lt;&gt;"",K43&gt;TODAY()),"Próxima alta","Activo")))</f>
        <v/>
      </c>
      <c r="N43" s="14" t="n"/>
    </row>
    <row r="44">
      <c r="A44" s="13" t="n">
        <v>40</v>
      </c>
      <c r="B44" s="14" t="n"/>
      <c r="C44" s="14" t="n"/>
      <c r="D44" s="14" t="n"/>
      <c r="E44" s="14" t="n"/>
      <c r="F44" s="15">
        <f>IF(E44="","",IFERROR(INDEX(Listas!$B$5:$B$24,MATCH(E44,Listas!$A$5:$A$24,0)),""))</f>
        <v/>
      </c>
      <c r="G44" s="16" t="n"/>
      <c r="H44" s="17">
        <f>IF(G44&lt;&gt;"",G44,F44)</f>
        <v/>
      </c>
      <c r="I44" s="14" t="n"/>
      <c r="J44" s="18" t="n"/>
      <c r="K44" s="19" t="n"/>
      <c r="L44" s="19" t="n"/>
      <c r="M44" s="20">
        <f>IF(B44="","",IF(AND(L44&lt;&gt;"",L44&lt;=TODAY()),"Baja",IF(AND(K44&lt;&gt;"",K44&gt;TODAY()),"Próxima alta","Activo")))</f>
        <v/>
      </c>
      <c r="N44" s="14" t="n"/>
    </row>
    <row r="45">
      <c r="A45" s="13" t="n">
        <v>41</v>
      </c>
      <c r="B45" s="14" t="n"/>
      <c r="C45" s="14" t="n"/>
      <c r="D45" s="14" t="n"/>
      <c r="E45" s="14" t="n"/>
      <c r="F45" s="15">
        <f>IF(E45="","",IFERROR(INDEX(Listas!$B$5:$B$24,MATCH(E45,Listas!$A$5:$A$24,0)),""))</f>
        <v/>
      </c>
      <c r="G45" s="16" t="n"/>
      <c r="H45" s="17">
        <f>IF(G45&lt;&gt;"",G45,F45)</f>
        <v/>
      </c>
      <c r="I45" s="14" t="n"/>
      <c r="J45" s="18" t="n"/>
      <c r="K45" s="19" t="n"/>
      <c r="L45" s="19" t="n"/>
      <c r="M45" s="20">
        <f>IF(B45="","",IF(AND(L45&lt;&gt;"",L45&lt;=TODAY()),"Baja",IF(AND(K45&lt;&gt;"",K45&gt;TODAY()),"Próxima alta","Activo")))</f>
        <v/>
      </c>
      <c r="N45" s="14" t="n"/>
    </row>
    <row r="46">
      <c r="A46" s="13" t="n">
        <v>42</v>
      </c>
      <c r="B46" s="14" t="n"/>
      <c r="C46" s="14" t="n"/>
      <c r="D46" s="14" t="n"/>
      <c r="E46" s="14" t="n"/>
      <c r="F46" s="15">
        <f>IF(E46="","",IFERROR(INDEX(Listas!$B$5:$B$24,MATCH(E46,Listas!$A$5:$A$24,0)),""))</f>
        <v/>
      </c>
      <c r="G46" s="16" t="n"/>
      <c r="H46" s="17">
        <f>IF(G46&lt;&gt;"",G46,F46)</f>
        <v/>
      </c>
      <c r="I46" s="14" t="n"/>
      <c r="J46" s="18" t="n"/>
      <c r="K46" s="19" t="n"/>
      <c r="L46" s="19" t="n"/>
      <c r="M46" s="20">
        <f>IF(B46="","",IF(AND(L46&lt;&gt;"",L46&lt;=TODAY()),"Baja",IF(AND(K46&lt;&gt;"",K46&gt;TODAY()),"Próxima alta","Activo")))</f>
        <v/>
      </c>
      <c r="N46" s="14" t="n"/>
    </row>
    <row r="47">
      <c r="A47" s="13" t="n">
        <v>43</v>
      </c>
      <c r="B47" s="14" t="n"/>
      <c r="C47" s="14" t="n"/>
      <c r="D47" s="14" t="n"/>
      <c r="E47" s="14" t="n"/>
      <c r="F47" s="15">
        <f>IF(E47="","",IFERROR(INDEX(Listas!$B$5:$B$24,MATCH(E47,Listas!$A$5:$A$24,0)),""))</f>
        <v/>
      </c>
      <c r="G47" s="16" t="n"/>
      <c r="H47" s="17">
        <f>IF(G47&lt;&gt;"",G47,F47)</f>
        <v/>
      </c>
      <c r="I47" s="14" t="n"/>
      <c r="J47" s="18" t="n"/>
      <c r="K47" s="19" t="n"/>
      <c r="L47" s="19" t="n"/>
      <c r="M47" s="20">
        <f>IF(B47="","",IF(AND(L47&lt;&gt;"",L47&lt;=TODAY()),"Baja",IF(AND(K47&lt;&gt;"",K47&gt;TODAY()),"Próxima alta","Activo")))</f>
        <v/>
      </c>
      <c r="N47" s="14" t="n"/>
    </row>
    <row r="48">
      <c r="A48" s="13" t="n">
        <v>44</v>
      </c>
      <c r="B48" s="14" t="n"/>
      <c r="C48" s="14" t="n"/>
      <c r="D48" s="14" t="n"/>
      <c r="E48" s="14" t="n"/>
      <c r="F48" s="15">
        <f>IF(E48="","",IFERROR(INDEX(Listas!$B$5:$B$24,MATCH(E48,Listas!$A$5:$A$24,0)),""))</f>
        <v/>
      </c>
      <c r="G48" s="16" t="n"/>
      <c r="H48" s="17">
        <f>IF(G48&lt;&gt;"",G48,F48)</f>
        <v/>
      </c>
      <c r="I48" s="14" t="n"/>
      <c r="J48" s="18" t="n"/>
      <c r="K48" s="19" t="n"/>
      <c r="L48" s="19" t="n"/>
      <c r="M48" s="20">
        <f>IF(B48="","",IF(AND(L48&lt;&gt;"",L48&lt;=TODAY()),"Baja",IF(AND(K48&lt;&gt;"",K48&gt;TODAY()),"Próxima alta","Activo")))</f>
        <v/>
      </c>
      <c r="N48" s="14" t="n"/>
    </row>
    <row r="49">
      <c r="A49" s="13" t="n">
        <v>45</v>
      </c>
      <c r="B49" s="14" t="n"/>
      <c r="C49" s="14" t="n"/>
      <c r="D49" s="14" t="n"/>
      <c r="E49" s="14" t="n"/>
      <c r="F49" s="15">
        <f>IF(E49="","",IFERROR(INDEX(Listas!$B$5:$B$24,MATCH(E49,Listas!$A$5:$A$24,0)),""))</f>
        <v/>
      </c>
      <c r="G49" s="16" t="n"/>
      <c r="H49" s="17">
        <f>IF(G49&lt;&gt;"",G49,F49)</f>
        <v/>
      </c>
      <c r="I49" s="14" t="n"/>
      <c r="J49" s="18" t="n"/>
      <c r="K49" s="19" t="n"/>
      <c r="L49" s="19" t="n"/>
      <c r="M49" s="20">
        <f>IF(B49="","",IF(AND(L49&lt;&gt;"",L49&lt;=TODAY()),"Baja",IF(AND(K49&lt;&gt;"",K49&gt;TODAY()),"Próxima alta","Activo")))</f>
        <v/>
      </c>
      <c r="N49" s="14" t="n"/>
    </row>
    <row r="50">
      <c r="A50" s="13" t="n">
        <v>46</v>
      </c>
      <c r="B50" s="14" t="n"/>
      <c r="C50" s="14" t="n"/>
      <c r="D50" s="14" t="n"/>
      <c r="E50" s="14" t="n"/>
      <c r="F50" s="15">
        <f>IF(E50="","",IFERROR(INDEX(Listas!$B$5:$B$24,MATCH(E50,Listas!$A$5:$A$24,0)),""))</f>
        <v/>
      </c>
      <c r="G50" s="16" t="n"/>
      <c r="H50" s="17">
        <f>IF(G50&lt;&gt;"",G50,F50)</f>
        <v/>
      </c>
      <c r="I50" s="14" t="n"/>
      <c r="J50" s="18" t="n"/>
      <c r="K50" s="19" t="n"/>
      <c r="L50" s="19" t="n"/>
      <c r="M50" s="20">
        <f>IF(B50="","",IF(AND(L50&lt;&gt;"",L50&lt;=TODAY()),"Baja",IF(AND(K50&lt;&gt;"",K50&gt;TODAY()),"Próxima alta","Activo")))</f>
        <v/>
      </c>
      <c r="N50" s="14" t="n"/>
    </row>
    <row r="51">
      <c r="A51" s="13" t="n">
        <v>47</v>
      </c>
      <c r="B51" s="14" t="n"/>
      <c r="C51" s="14" t="n"/>
      <c r="D51" s="14" t="n"/>
      <c r="E51" s="14" t="n"/>
      <c r="F51" s="15">
        <f>IF(E51="","",IFERROR(INDEX(Listas!$B$5:$B$24,MATCH(E51,Listas!$A$5:$A$24,0)),""))</f>
        <v/>
      </c>
      <c r="G51" s="16" t="n"/>
      <c r="H51" s="17">
        <f>IF(G51&lt;&gt;"",G51,F51)</f>
        <v/>
      </c>
      <c r="I51" s="14" t="n"/>
      <c r="J51" s="18" t="n"/>
      <c r="K51" s="19" t="n"/>
      <c r="L51" s="19" t="n"/>
      <c r="M51" s="20">
        <f>IF(B51="","",IF(AND(L51&lt;&gt;"",L51&lt;=TODAY()),"Baja",IF(AND(K51&lt;&gt;"",K51&gt;TODAY()),"Próxima alta","Activo")))</f>
        <v/>
      </c>
      <c r="N51" s="14" t="n"/>
    </row>
    <row r="52">
      <c r="A52" s="13" t="n">
        <v>48</v>
      </c>
      <c r="B52" s="14" t="n"/>
      <c r="C52" s="14" t="n"/>
      <c r="D52" s="14" t="n"/>
      <c r="E52" s="14" t="n"/>
      <c r="F52" s="15">
        <f>IF(E52="","",IFERROR(INDEX(Listas!$B$5:$B$24,MATCH(E52,Listas!$A$5:$A$24,0)),""))</f>
        <v/>
      </c>
      <c r="G52" s="16" t="n"/>
      <c r="H52" s="17">
        <f>IF(G52&lt;&gt;"",G52,F52)</f>
        <v/>
      </c>
      <c r="I52" s="14" t="n"/>
      <c r="J52" s="18" t="n"/>
      <c r="K52" s="19" t="n"/>
      <c r="L52" s="19" t="n"/>
      <c r="M52" s="20">
        <f>IF(B52="","",IF(AND(L52&lt;&gt;"",L52&lt;=TODAY()),"Baja",IF(AND(K52&lt;&gt;"",K52&gt;TODAY()),"Próxima alta","Activo")))</f>
        <v/>
      </c>
      <c r="N52" s="14" t="n"/>
    </row>
    <row r="53">
      <c r="A53" s="13" t="n">
        <v>49</v>
      </c>
      <c r="B53" s="14" t="n"/>
      <c r="C53" s="14" t="n"/>
      <c r="D53" s="14" t="n"/>
      <c r="E53" s="14" t="n"/>
      <c r="F53" s="15">
        <f>IF(E53="","",IFERROR(INDEX(Listas!$B$5:$B$24,MATCH(E53,Listas!$A$5:$A$24,0)),""))</f>
        <v/>
      </c>
      <c r="G53" s="16" t="n"/>
      <c r="H53" s="17">
        <f>IF(G53&lt;&gt;"",G53,F53)</f>
        <v/>
      </c>
      <c r="I53" s="14" t="n"/>
      <c r="J53" s="18" t="n"/>
      <c r="K53" s="19" t="n"/>
      <c r="L53" s="19" t="n"/>
      <c r="M53" s="20">
        <f>IF(B53="","",IF(AND(L53&lt;&gt;"",L53&lt;=TODAY()),"Baja",IF(AND(K53&lt;&gt;"",K53&gt;TODAY()),"Próxima alta","Activo")))</f>
        <v/>
      </c>
      <c r="N53" s="14" t="n"/>
    </row>
    <row r="54">
      <c r="A54" s="13" t="n">
        <v>50</v>
      </c>
      <c r="B54" s="14" t="n"/>
      <c r="C54" s="14" t="n"/>
      <c r="D54" s="14" t="n"/>
      <c r="E54" s="14" t="n"/>
      <c r="F54" s="15">
        <f>IF(E54="","",IFERROR(INDEX(Listas!$B$5:$B$24,MATCH(E54,Listas!$A$5:$A$24,0)),""))</f>
        <v/>
      </c>
      <c r="G54" s="16" t="n"/>
      <c r="H54" s="17">
        <f>IF(G54&lt;&gt;"",G54,F54)</f>
        <v/>
      </c>
      <c r="I54" s="14" t="n"/>
      <c r="J54" s="18" t="n"/>
      <c r="K54" s="19" t="n"/>
      <c r="L54" s="19" t="n"/>
      <c r="M54" s="20">
        <f>IF(B54="","",IF(AND(L54&lt;&gt;"",L54&lt;=TODAY()),"Baja",IF(AND(K54&lt;&gt;"",K54&gt;TODAY()),"Próxima alta","Activo")))</f>
        <v/>
      </c>
      <c r="N54" s="14" t="n"/>
    </row>
    <row r="55">
      <c r="A55" s="13" t="n">
        <v>51</v>
      </c>
      <c r="B55" s="14" t="n"/>
      <c r="C55" s="14" t="n"/>
      <c r="D55" s="14" t="n"/>
      <c r="E55" s="14" t="n"/>
      <c r="F55" s="15">
        <f>IF(E55="","",IFERROR(INDEX(Listas!$B$5:$B$24,MATCH(E55,Listas!$A$5:$A$24,0)),""))</f>
        <v/>
      </c>
      <c r="G55" s="16" t="n"/>
      <c r="H55" s="17">
        <f>IF(G55&lt;&gt;"",G55,F55)</f>
        <v/>
      </c>
      <c r="I55" s="14" t="n"/>
      <c r="J55" s="18" t="n"/>
      <c r="K55" s="19" t="n"/>
      <c r="L55" s="19" t="n"/>
      <c r="M55" s="20">
        <f>IF(B55="","",IF(AND(L55&lt;&gt;"",L55&lt;=TODAY()),"Baja",IF(AND(K55&lt;&gt;"",K55&gt;TODAY()),"Próxima alta","Activo")))</f>
        <v/>
      </c>
      <c r="N55" s="14" t="n"/>
    </row>
    <row r="56">
      <c r="A56" s="13" t="n">
        <v>52</v>
      </c>
      <c r="B56" s="14" t="n"/>
      <c r="C56" s="14" t="n"/>
      <c r="D56" s="14" t="n"/>
      <c r="E56" s="14" t="n"/>
      <c r="F56" s="15">
        <f>IF(E56="","",IFERROR(INDEX(Listas!$B$5:$B$24,MATCH(E56,Listas!$A$5:$A$24,0)),""))</f>
        <v/>
      </c>
      <c r="G56" s="16" t="n"/>
      <c r="H56" s="17">
        <f>IF(G56&lt;&gt;"",G56,F56)</f>
        <v/>
      </c>
      <c r="I56" s="14" t="n"/>
      <c r="J56" s="18" t="n"/>
      <c r="K56" s="19" t="n"/>
      <c r="L56" s="19" t="n"/>
      <c r="M56" s="20">
        <f>IF(B56="","",IF(AND(L56&lt;&gt;"",L56&lt;=TODAY()),"Baja",IF(AND(K56&lt;&gt;"",K56&gt;TODAY()),"Próxima alta","Activo")))</f>
        <v/>
      </c>
      <c r="N56" s="14" t="n"/>
    </row>
    <row r="57">
      <c r="A57" s="13" t="n">
        <v>53</v>
      </c>
      <c r="B57" s="14" t="n"/>
      <c r="C57" s="14" t="n"/>
      <c r="D57" s="14" t="n"/>
      <c r="E57" s="14" t="n"/>
      <c r="F57" s="15">
        <f>IF(E57="","",IFERROR(INDEX(Listas!$B$5:$B$24,MATCH(E57,Listas!$A$5:$A$24,0)),""))</f>
        <v/>
      </c>
      <c r="G57" s="16" t="n"/>
      <c r="H57" s="17">
        <f>IF(G57&lt;&gt;"",G57,F57)</f>
        <v/>
      </c>
      <c r="I57" s="14" t="n"/>
      <c r="J57" s="18" t="n"/>
      <c r="K57" s="19" t="n"/>
      <c r="L57" s="19" t="n"/>
      <c r="M57" s="20">
        <f>IF(B57="","",IF(AND(L57&lt;&gt;"",L57&lt;=TODAY()),"Baja",IF(AND(K57&lt;&gt;"",K57&gt;TODAY()),"Próxima alta","Activo")))</f>
        <v/>
      </c>
      <c r="N57" s="14" t="n"/>
    </row>
    <row r="58">
      <c r="A58" s="13" t="n">
        <v>54</v>
      </c>
      <c r="B58" s="14" t="n"/>
      <c r="C58" s="14" t="n"/>
      <c r="D58" s="14" t="n"/>
      <c r="E58" s="14" t="n"/>
      <c r="F58" s="15">
        <f>IF(E58="","",IFERROR(INDEX(Listas!$B$5:$B$24,MATCH(E58,Listas!$A$5:$A$24,0)),""))</f>
        <v/>
      </c>
      <c r="G58" s="16" t="n"/>
      <c r="H58" s="17">
        <f>IF(G58&lt;&gt;"",G58,F58)</f>
        <v/>
      </c>
      <c r="I58" s="14" t="n"/>
      <c r="J58" s="18" t="n"/>
      <c r="K58" s="19" t="n"/>
      <c r="L58" s="19" t="n"/>
      <c r="M58" s="20">
        <f>IF(B58="","",IF(AND(L58&lt;&gt;"",L58&lt;=TODAY()),"Baja",IF(AND(K58&lt;&gt;"",K58&gt;TODAY()),"Próxima alta","Activo")))</f>
        <v/>
      </c>
      <c r="N58" s="14" t="n"/>
    </row>
    <row r="59">
      <c r="A59" s="13" t="n">
        <v>55</v>
      </c>
      <c r="B59" s="14" t="n"/>
      <c r="C59" s="14" t="n"/>
      <c r="D59" s="14" t="n"/>
      <c r="E59" s="14" t="n"/>
      <c r="F59" s="15">
        <f>IF(E59="","",IFERROR(INDEX(Listas!$B$5:$B$24,MATCH(E59,Listas!$A$5:$A$24,0)),""))</f>
        <v/>
      </c>
      <c r="G59" s="16" t="n"/>
      <c r="H59" s="17">
        <f>IF(G59&lt;&gt;"",G59,F59)</f>
        <v/>
      </c>
      <c r="I59" s="14" t="n"/>
      <c r="J59" s="18" t="n"/>
      <c r="K59" s="19" t="n"/>
      <c r="L59" s="19" t="n"/>
      <c r="M59" s="20">
        <f>IF(B59="","",IF(AND(L59&lt;&gt;"",L59&lt;=TODAY()),"Baja",IF(AND(K59&lt;&gt;"",K59&gt;TODAY()),"Próxima alta","Activo")))</f>
        <v/>
      </c>
      <c r="N59" s="14" t="n"/>
    </row>
    <row r="60">
      <c r="A60" s="13" t="n">
        <v>56</v>
      </c>
      <c r="B60" s="14" t="n"/>
      <c r="C60" s="14" t="n"/>
      <c r="D60" s="14" t="n"/>
      <c r="E60" s="14" t="n"/>
      <c r="F60" s="15">
        <f>IF(E60="","",IFERROR(INDEX(Listas!$B$5:$B$24,MATCH(E60,Listas!$A$5:$A$24,0)),""))</f>
        <v/>
      </c>
      <c r="G60" s="16" t="n"/>
      <c r="H60" s="17">
        <f>IF(G60&lt;&gt;"",G60,F60)</f>
        <v/>
      </c>
      <c r="I60" s="14" t="n"/>
      <c r="J60" s="18" t="n"/>
      <c r="K60" s="19" t="n"/>
      <c r="L60" s="19" t="n"/>
      <c r="M60" s="20">
        <f>IF(B60="","",IF(AND(L60&lt;&gt;"",L60&lt;=TODAY()),"Baja",IF(AND(K60&lt;&gt;"",K60&gt;TODAY()),"Próxima alta","Activo")))</f>
        <v/>
      </c>
      <c r="N60" s="14" t="n"/>
    </row>
    <row r="61">
      <c r="A61" s="13" t="n">
        <v>57</v>
      </c>
      <c r="B61" s="14" t="n"/>
      <c r="C61" s="14" t="n"/>
      <c r="D61" s="14" t="n"/>
      <c r="E61" s="14" t="n"/>
      <c r="F61" s="15">
        <f>IF(E61="","",IFERROR(INDEX(Listas!$B$5:$B$24,MATCH(E61,Listas!$A$5:$A$24,0)),""))</f>
        <v/>
      </c>
      <c r="G61" s="16" t="n"/>
      <c r="H61" s="17">
        <f>IF(G61&lt;&gt;"",G61,F61)</f>
        <v/>
      </c>
      <c r="I61" s="14" t="n"/>
      <c r="J61" s="18" t="n"/>
      <c r="K61" s="19" t="n"/>
      <c r="L61" s="19" t="n"/>
      <c r="M61" s="20">
        <f>IF(B61="","",IF(AND(L61&lt;&gt;"",L61&lt;=TODAY()),"Baja",IF(AND(K61&lt;&gt;"",K61&gt;TODAY()),"Próxima alta","Activo")))</f>
        <v/>
      </c>
      <c r="N61" s="14" t="n"/>
    </row>
    <row r="62">
      <c r="A62" s="13" t="n">
        <v>58</v>
      </c>
      <c r="B62" s="14" t="n"/>
      <c r="C62" s="14" t="n"/>
      <c r="D62" s="14" t="n"/>
      <c r="E62" s="14" t="n"/>
      <c r="F62" s="15">
        <f>IF(E62="","",IFERROR(INDEX(Listas!$B$5:$B$24,MATCH(E62,Listas!$A$5:$A$24,0)),""))</f>
        <v/>
      </c>
      <c r="G62" s="16" t="n"/>
      <c r="H62" s="17">
        <f>IF(G62&lt;&gt;"",G62,F62)</f>
        <v/>
      </c>
      <c r="I62" s="14" t="n"/>
      <c r="J62" s="18" t="n"/>
      <c r="K62" s="19" t="n"/>
      <c r="L62" s="19" t="n"/>
      <c r="M62" s="20">
        <f>IF(B62="","",IF(AND(L62&lt;&gt;"",L62&lt;=TODAY()),"Baja",IF(AND(K62&lt;&gt;"",K62&gt;TODAY()),"Próxima alta","Activo")))</f>
        <v/>
      </c>
      <c r="N62" s="14" t="n"/>
    </row>
    <row r="63">
      <c r="A63" s="13" t="n">
        <v>59</v>
      </c>
      <c r="B63" s="14" t="n"/>
      <c r="C63" s="14" t="n"/>
      <c r="D63" s="14" t="n"/>
      <c r="E63" s="14" t="n"/>
      <c r="F63" s="15">
        <f>IF(E63="","",IFERROR(INDEX(Listas!$B$5:$B$24,MATCH(E63,Listas!$A$5:$A$24,0)),""))</f>
        <v/>
      </c>
      <c r="G63" s="16" t="n"/>
      <c r="H63" s="17">
        <f>IF(G63&lt;&gt;"",G63,F63)</f>
        <v/>
      </c>
      <c r="I63" s="14" t="n"/>
      <c r="J63" s="18" t="n"/>
      <c r="K63" s="19" t="n"/>
      <c r="L63" s="19" t="n"/>
      <c r="M63" s="20">
        <f>IF(B63="","",IF(AND(L63&lt;&gt;"",L63&lt;=TODAY()),"Baja",IF(AND(K63&lt;&gt;"",K63&gt;TODAY()),"Próxima alta","Activo")))</f>
        <v/>
      </c>
      <c r="N63" s="14" t="n"/>
    </row>
    <row r="64">
      <c r="A64" s="13" t="n">
        <v>60</v>
      </c>
      <c r="B64" s="14" t="n"/>
      <c r="C64" s="14" t="n"/>
      <c r="D64" s="14" t="n"/>
      <c r="E64" s="14" t="n"/>
      <c r="F64" s="15">
        <f>IF(E64="","",IFERROR(INDEX(Listas!$B$5:$B$24,MATCH(E64,Listas!$A$5:$A$24,0)),""))</f>
        <v/>
      </c>
      <c r="G64" s="16" t="n"/>
      <c r="H64" s="17">
        <f>IF(G64&lt;&gt;"",G64,F64)</f>
        <v/>
      </c>
      <c r="I64" s="14" t="n"/>
      <c r="J64" s="18" t="n"/>
      <c r="K64" s="19" t="n"/>
      <c r="L64" s="19" t="n"/>
      <c r="M64" s="20">
        <f>IF(B64="","",IF(AND(L64&lt;&gt;"",L64&lt;=TODAY()),"Baja",IF(AND(K64&lt;&gt;"",K64&gt;TODAY()),"Próxima alta","Activo")))</f>
        <v/>
      </c>
      <c r="N64" s="14" t="n"/>
    </row>
    <row r="65">
      <c r="A65" s="13" t="n">
        <v>61</v>
      </c>
      <c r="B65" s="14" t="n"/>
      <c r="C65" s="14" t="n"/>
      <c r="D65" s="14" t="n"/>
      <c r="E65" s="14" t="n"/>
      <c r="F65" s="15">
        <f>IF(E65="","",IFERROR(INDEX(Listas!$B$5:$B$24,MATCH(E65,Listas!$A$5:$A$24,0)),""))</f>
        <v/>
      </c>
      <c r="G65" s="16" t="n"/>
      <c r="H65" s="17">
        <f>IF(G65&lt;&gt;"",G65,F65)</f>
        <v/>
      </c>
      <c r="I65" s="14" t="n"/>
      <c r="J65" s="18" t="n"/>
      <c r="K65" s="19" t="n"/>
      <c r="L65" s="19" t="n"/>
      <c r="M65" s="20">
        <f>IF(B65="","",IF(AND(L65&lt;&gt;"",L65&lt;=TODAY()),"Baja",IF(AND(K65&lt;&gt;"",K65&gt;TODAY()),"Próxima alta","Activo")))</f>
        <v/>
      </c>
      <c r="N65" s="14" t="n"/>
    </row>
    <row r="66">
      <c r="A66" s="13" t="n">
        <v>62</v>
      </c>
      <c r="B66" s="14" t="n"/>
      <c r="C66" s="14" t="n"/>
      <c r="D66" s="14" t="n"/>
      <c r="E66" s="14" t="n"/>
      <c r="F66" s="15">
        <f>IF(E66="","",IFERROR(INDEX(Listas!$B$5:$B$24,MATCH(E66,Listas!$A$5:$A$24,0)),""))</f>
        <v/>
      </c>
      <c r="G66" s="16" t="n"/>
      <c r="H66" s="17">
        <f>IF(G66&lt;&gt;"",G66,F66)</f>
        <v/>
      </c>
      <c r="I66" s="14" t="n"/>
      <c r="J66" s="18" t="n"/>
      <c r="K66" s="19" t="n"/>
      <c r="L66" s="19" t="n"/>
      <c r="M66" s="20">
        <f>IF(B66="","",IF(AND(L66&lt;&gt;"",L66&lt;=TODAY()),"Baja",IF(AND(K66&lt;&gt;"",K66&gt;TODAY()),"Próxima alta","Activo")))</f>
        <v/>
      </c>
      <c r="N66" s="14" t="n"/>
    </row>
    <row r="67">
      <c r="A67" s="13" t="n">
        <v>63</v>
      </c>
      <c r="B67" s="14" t="n"/>
      <c r="C67" s="14" t="n"/>
      <c r="D67" s="14" t="n"/>
      <c r="E67" s="14" t="n"/>
      <c r="F67" s="15">
        <f>IF(E67="","",IFERROR(INDEX(Listas!$B$5:$B$24,MATCH(E67,Listas!$A$5:$A$24,0)),""))</f>
        <v/>
      </c>
      <c r="G67" s="16" t="n"/>
      <c r="H67" s="17">
        <f>IF(G67&lt;&gt;"",G67,F67)</f>
        <v/>
      </c>
      <c r="I67" s="14" t="n"/>
      <c r="J67" s="18" t="n"/>
      <c r="K67" s="19" t="n"/>
      <c r="L67" s="19" t="n"/>
      <c r="M67" s="20">
        <f>IF(B67="","",IF(AND(L67&lt;&gt;"",L67&lt;=TODAY()),"Baja",IF(AND(K67&lt;&gt;"",K67&gt;TODAY()),"Próxima alta","Activo")))</f>
        <v/>
      </c>
      <c r="N67" s="14" t="n"/>
    </row>
    <row r="68">
      <c r="A68" s="13" t="n">
        <v>64</v>
      </c>
      <c r="B68" s="14" t="n"/>
      <c r="C68" s="14" t="n"/>
      <c r="D68" s="14" t="n"/>
      <c r="E68" s="14" t="n"/>
      <c r="F68" s="15">
        <f>IF(E68="","",IFERROR(INDEX(Listas!$B$5:$B$24,MATCH(E68,Listas!$A$5:$A$24,0)),""))</f>
        <v/>
      </c>
      <c r="G68" s="16" t="n"/>
      <c r="H68" s="17">
        <f>IF(G68&lt;&gt;"",G68,F68)</f>
        <v/>
      </c>
      <c r="I68" s="14" t="n"/>
      <c r="J68" s="18" t="n"/>
      <c r="K68" s="19" t="n"/>
      <c r="L68" s="19" t="n"/>
      <c r="M68" s="20">
        <f>IF(B68="","",IF(AND(L68&lt;&gt;"",L68&lt;=TODAY()),"Baja",IF(AND(K68&lt;&gt;"",K68&gt;TODAY()),"Próxima alta","Activo")))</f>
        <v/>
      </c>
      <c r="N68" s="14" t="n"/>
    </row>
    <row r="69">
      <c r="A69" s="13" t="n">
        <v>65</v>
      </c>
      <c r="B69" s="14" t="n"/>
      <c r="C69" s="14" t="n"/>
      <c r="D69" s="14" t="n"/>
      <c r="E69" s="14" t="n"/>
      <c r="F69" s="15">
        <f>IF(E69="","",IFERROR(INDEX(Listas!$B$5:$B$24,MATCH(E69,Listas!$A$5:$A$24,0)),""))</f>
        <v/>
      </c>
      <c r="G69" s="16" t="n"/>
      <c r="H69" s="17">
        <f>IF(G69&lt;&gt;"",G69,F69)</f>
        <v/>
      </c>
      <c r="I69" s="14" t="n"/>
      <c r="J69" s="18" t="n"/>
      <c r="K69" s="19" t="n"/>
      <c r="L69" s="19" t="n"/>
      <c r="M69" s="20">
        <f>IF(B69="","",IF(AND(L69&lt;&gt;"",L69&lt;=TODAY()),"Baja",IF(AND(K69&lt;&gt;"",K69&gt;TODAY()),"Próxima alta","Activo")))</f>
        <v/>
      </c>
      <c r="N69" s="14" t="n"/>
    </row>
    <row r="70">
      <c r="A70" s="13" t="n">
        <v>66</v>
      </c>
      <c r="B70" s="14" t="n"/>
      <c r="C70" s="14" t="n"/>
      <c r="D70" s="14" t="n"/>
      <c r="E70" s="14" t="n"/>
      <c r="F70" s="15">
        <f>IF(E70="","",IFERROR(INDEX(Listas!$B$5:$B$24,MATCH(E70,Listas!$A$5:$A$24,0)),""))</f>
        <v/>
      </c>
      <c r="G70" s="16" t="n"/>
      <c r="H70" s="17">
        <f>IF(G70&lt;&gt;"",G70,F70)</f>
        <v/>
      </c>
      <c r="I70" s="14" t="n"/>
      <c r="J70" s="18" t="n"/>
      <c r="K70" s="19" t="n"/>
      <c r="L70" s="19" t="n"/>
      <c r="M70" s="20">
        <f>IF(B70="","",IF(AND(L70&lt;&gt;"",L70&lt;=TODAY()),"Baja",IF(AND(K70&lt;&gt;"",K70&gt;TODAY()),"Próxima alta","Activo")))</f>
        <v/>
      </c>
      <c r="N70" s="14" t="n"/>
    </row>
    <row r="71">
      <c r="A71" s="13" t="n">
        <v>67</v>
      </c>
      <c r="B71" s="14" t="n"/>
      <c r="C71" s="14" t="n"/>
      <c r="D71" s="14" t="n"/>
      <c r="E71" s="14" t="n"/>
      <c r="F71" s="15">
        <f>IF(E71="","",IFERROR(INDEX(Listas!$B$5:$B$24,MATCH(E71,Listas!$A$5:$A$24,0)),""))</f>
        <v/>
      </c>
      <c r="G71" s="16" t="n"/>
      <c r="H71" s="17">
        <f>IF(G71&lt;&gt;"",G71,F71)</f>
        <v/>
      </c>
      <c r="I71" s="14" t="n"/>
      <c r="J71" s="18" t="n"/>
      <c r="K71" s="19" t="n"/>
      <c r="L71" s="19" t="n"/>
      <c r="M71" s="20">
        <f>IF(B71="","",IF(AND(L71&lt;&gt;"",L71&lt;=TODAY()),"Baja",IF(AND(K71&lt;&gt;"",K71&gt;TODAY()),"Próxima alta","Activo")))</f>
        <v/>
      </c>
      <c r="N71" s="14" t="n"/>
    </row>
    <row r="72">
      <c r="A72" s="13" t="n">
        <v>68</v>
      </c>
      <c r="B72" s="14" t="n"/>
      <c r="C72" s="14" t="n"/>
      <c r="D72" s="14" t="n"/>
      <c r="E72" s="14" t="n"/>
      <c r="F72" s="15">
        <f>IF(E72="","",IFERROR(INDEX(Listas!$B$5:$B$24,MATCH(E72,Listas!$A$5:$A$24,0)),""))</f>
        <v/>
      </c>
      <c r="G72" s="16" t="n"/>
      <c r="H72" s="17">
        <f>IF(G72&lt;&gt;"",G72,F72)</f>
        <v/>
      </c>
      <c r="I72" s="14" t="n"/>
      <c r="J72" s="18" t="n"/>
      <c r="K72" s="19" t="n"/>
      <c r="L72" s="19" t="n"/>
      <c r="M72" s="20">
        <f>IF(B72="","",IF(AND(L72&lt;&gt;"",L72&lt;=TODAY()),"Baja",IF(AND(K72&lt;&gt;"",K72&gt;TODAY()),"Próxima alta","Activo")))</f>
        <v/>
      </c>
      <c r="N72" s="14" t="n"/>
    </row>
    <row r="73">
      <c r="A73" s="13" t="n">
        <v>69</v>
      </c>
      <c r="B73" s="14" t="n"/>
      <c r="C73" s="14" t="n"/>
      <c r="D73" s="14" t="n"/>
      <c r="E73" s="14" t="n"/>
      <c r="F73" s="15">
        <f>IF(E73="","",IFERROR(INDEX(Listas!$B$5:$B$24,MATCH(E73,Listas!$A$5:$A$24,0)),""))</f>
        <v/>
      </c>
      <c r="G73" s="16" t="n"/>
      <c r="H73" s="17">
        <f>IF(G73&lt;&gt;"",G73,F73)</f>
        <v/>
      </c>
      <c r="I73" s="14" t="n"/>
      <c r="J73" s="18" t="n"/>
      <c r="K73" s="19" t="n"/>
      <c r="L73" s="19" t="n"/>
      <c r="M73" s="20">
        <f>IF(B73="","",IF(AND(L73&lt;&gt;"",L73&lt;=TODAY()),"Baja",IF(AND(K73&lt;&gt;"",K73&gt;TODAY()),"Próxima alta","Activo")))</f>
        <v/>
      </c>
      <c r="N73" s="14" t="n"/>
    </row>
    <row r="74">
      <c r="A74" s="13" t="n">
        <v>70</v>
      </c>
      <c r="B74" s="14" t="n"/>
      <c r="C74" s="14" t="n"/>
      <c r="D74" s="14" t="n"/>
      <c r="E74" s="14" t="n"/>
      <c r="F74" s="15">
        <f>IF(E74="","",IFERROR(INDEX(Listas!$B$5:$B$24,MATCH(E74,Listas!$A$5:$A$24,0)),""))</f>
        <v/>
      </c>
      <c r="G74" s="16" t="n"/>
      <c r="H74" s="17">
        <f>IF(G74&lt;&gt;"",G74,F74)</f>
        <v/>
      </c>
      <c r="I74" s="14" t="n"/>
      <c r="J74" s="18" t="n"/>
      <c r="K74" s="19" t="n"/>
      <c r="L74" s="19" t="n"/>
      <c r="M74" s="20">
        <f>IF(B74="","",IF(AND(L74&lt;&gt;"",L74&lt;=TODAY()),"Baja",IF(AND(K74&lt;&gt;"",K74&gt;TODAY()),"Próxima alta","Activo")))</f>
        <v/>
      </c>
      <c r="N74" s="14" t="n"/>
    </row>
    <row r="75">
      <c r="A75" s="13" t="n">
        <v>71</v>
      </c>
      <c r="B75" s="14" t="n"/>
      <c r="C75" s="14" t="n"/>
      <c r="D75" s="14" t="n"/>
      <c r="E75" s="14" t="n"/>
      <c r="F75" s="15">
        <f>IF(E75="","",IFERROR(INDEX(Listas!$B$5:$B$24,MATCH(E75,Listas!$A$5:$A$24,0)),""))</f>
        <v/>
      </c>
      <c r="G75" s="16" t="n"/>
      <c r="H75" s="17">
        <f>IF(G75&lt;&gt;"",G75,F75)</f>
        <v/>
      </c>
      <c r="I75" s="14" t="n"/>
      <c r="J75" s="18" t="n"/>
      <c r="K75" s="19" t="n"/>
      <c r="L75" s="19" t="n"/>
      <c r="M75" s="20">
        <f>IF(B75="","",IF(AND(L75&lt;&gt;"",L75&lt;=TODAY()),"Baja",IF(AND(K75&lt;&gt;"",K75&gt;TODAY()),"Próxima alta","Activo")))</f>
        <v/>
      </c>
      <c r="N75" s="14" t="n"/>
    </row>
    <row r="76">
      <c r="A76" s="13" t="n">
        <v>72</v>
      </c>
      <c r="B76" s="14" t="n"/>
      <c r="C76" s="14" t="n"/>
      <c r="D76" s="14" t="n"/>
      <c r="E76" s="14" t="n"/>
      <c r="F76" s="15">
        <f>IF(E76="","",IFERROR(INDEX(Listas!$B$5:$B$24,MATCH(E76,Listas!$A$5:$A$24,0)),""))</f>
        <v/>
      </c>
      <c r="G76" s="16" t="n"/>
      <c r="H76" s="17">
        <f>IF(G76&lt;&gt;"",G76,F76)</f>
        <v/>
      </c>
      <c r="I76" s="14" t="n"/>
      <c r="J76" s="18" t="n"/>
      <c r="K76" s="19" t="n"/>
      <c r="L76" s="19" t="n"/>
      <c r="M76" s="20">
        <f>IF(B76="","",IF(AND(L76&lt;&gt;"",L76&lt;=TODAY()),"Baja",IF(AND(K76&lt;&gt;"",K76&gt;TODAY()),"Próxima alta","Activo")))</f>
        <v/>
      </c>
      <c r="N76" s="14" t="n"/>
    </row>
    <row r="77">
      <c r="A77" s="13" t="n">
        <v>73</v>
      </c>
      <c r="B77" s="14" t="n"/>
      <c r="C77" s="14" t="n"/>
      <c r="D77" s="14" t="n"/>
      <c r="E77" s="14" t="n"/>
      <c r="F77" s="15">
        <f>IF(E77="","",IFERROR(INDEX(Listas!$B$5:$B$24,MATCH(E77,Listas!$A$5:$A$24,0)),""))</f>
        <v/>
      </c>
      <c r="G77" s="16" t="n"/>
      <c r="H77" s="17">
        <f>IF(G77&lt;&gt;"",G77,F77)</f>
        <v/>
      </c>
      <c r="I77" s="14" t="n"/>
      <c r="J77" s="18" t="n"/>
      <c r="K77" s="19" t="n"/>
      <c r="L77" s="19" t="n"/>
      <c r="M77" s="20">
        <f>IF(B77="","",IF(AND(L77&lt;&gt;"",L77&lt;=TODAY()),"Baja",IF(AND(K77&lt;&gt;"",K77&gt;TODAY()),"Próxima alta","Activo")))</f>
        <v/>
      </c>
      <c r="N77" s="14" t="n"/>
    </row>
    <row r="78">
      <c r="A78" s="13" t="n">
        <v>74</v>
      </c>
      <c r="B78" s="14" t="n"/>
      <c r="C78" s="14" t="n"/>
      <c r="D78" s="14" t="n"/>
      <c r="E78" s="14" t="n"/>
      <c r="F78" s="15">
        <f>IF(E78="","",IFERROR(INDEX(Listas!$B$5:$B$24,MATCH(E78,Listas!$A$5:$A$24,0)),""))</f>
        <v/>
      </c>
      <c r="G78" s="16" t="n"/>
      <c r="H78" s="17">
        <f>IF(G78&lt;&gt;"",G78,F78)</f>
        <v/>
      </c>
      <c r="I78" s="14" t="n"/>
      <c r="J78" s="18" t="n"/>
      <c r="K78" s="19" t="n"/>
      <c r="L78" s="19" t="n"/>
      <c r="M78" s="20">
        <f>IF(B78="","",IF(AND(L78&lt;&gt;"",L78&lt;=TODAY()),"Baja",IF(AND(K78&lt;&gt;"",K78&gt;TODAY()),"Próxima alta","Activo")))</f>
        <v/>
      </c>
      <c r="N78" s="14" t="n"/>
    </row>
    <row r="79">
      <c r="A79" s="13" t="n">
        <v>75</v>
      </c>
      <c r="B79" s="14" t="n"/>
      <c r="C79" s="14" t="n"/>
      <c r="D79" s="14" t="n"/>
      <c r="E79" s="14" t="n"/>
      <c r="F79" s="15">
        <f>IF(E79="","",IFERROR(INDEX(Listas!$B$5:$B$24,MATCH(E79,Listas!$A$5:$A$24,0)),""))</f>
        <v/>
      </c>
      <c r="G79" s="16" t="n"/>
      <c r="H79" s="17">
        <f>IF(G79&lt;&gt;"",G79,F79)</f>
        <v/>
      </c>
      <c r="I79" s="14" t="n"/>
      <c r="J79" s="18" t="n"/>
      <c r="K79" s="19" t="n"/>
      <c r="L79" s="19" t="n"/>
      <c r="M79" s="20">
        <f>IF(B79="","",IF(AND(L79&lt;&gt;"",L79&lt;=TODAY()),"Baja",IF(AND(K79&lt;&gt;"",K79&gt;TODAY()),"Próxima alta","Activo")))</f>
        <v/>
      </c>
      <c r="N79" s="14" t="n"/>
    </row>
    <row r="80">
      <c r="A80" s="13" t="n">
        <v>76</v>
      </c>
      <c r="B80" s="14" t="n"/>
      <c r="C80" s="14" t="n"/>
      <c r="D80" s="14" t="n"/>
      <c r="E80" s="14" t="n"/>
      <c r="F80" s="15">
        <f>IF(E80="","",IFERROR(INDEX(Listas!$B$5:$B$24,MATCH(E80,Listas!$A$5:$A$24,0)),""))</f>
        <v/>
      </c>
      <c r="G80" s="16" t="n"/>
      <c r="H80" s="17">
        <f>IF(G80&lt;&gt;"",G80,F80)</f>
        <v/>
      </c>
      <c r="I80" s="14" t="n"/>
      <c r="J80" s="18" t="n"/>
      <c r="K80" s="19" t="n"/>
      <c r="L80" s="19" t="n"/>
      <c r="M80" s="20">
        <f>IF(B80="","",IF(AND(L80&lt;&gt;"",L80&lt;=TODAY()),"Baja",IF(AND(K80&lt;&gt;"",K80&gt;TODAY()),"Próxima alta","Activo")))</f>
        <v/>
      </c>
      <c r="N80" s="14" t="n"/>
    </row>
    <row r="81">
      <c r="A81" s="13" t="n">
        <v>77</v>
      </c>
      <c r="B81" s="14" t="n"/>
      <c r="C81" s="14" t="n"/>
      <c r="D81" s="14" t="n"/>
      <c r="E81" s="14" t="n"/>
      <c r="F81" s="15">
        <f>IF(E81="","",IFERROR(INDEX(Listas!$B$5:$B$24,MATCH(E81,Listas!$A$5:$A$24,0)),""))</f>
        <v/>
      </c>
      <c r="G81" s="16" t="n"/>
      <c r="H81" s="17">
        <f>IF(G81&lt;&gt;"",G81,F81)</f>
        <v/>
      </c>
      <c r="I81" s="14" t="n"/>
      <c r="J81" s="18" t="n"/>
      <c r="K81" s="19" t="n"/>
      <c r="L81" s="19" t="n"/>
      <c r="M81" s="20">
        <f>IF(B81="","",IF(AND(L81&lt;&gt;"",L81&lt;=TODAY()),"Baja",IF(AND(K81&lt;&gt;"",K81&gt;TODAY()),"Próxima alta","Activo")))</f>
        <v/>
      </c>
      <c r="N81" s="14" t="n"/>
    </row>
    <row r="82">
      <c r="A82" s="13" t="n">
        <v>78</v>
      </c>
      <c r="B82" s="14" t="n"/>
      <c r="C82" s="14" t="n"/>
      <c r="D82" s="14" t="n"/>
      <c r="E82" s="14" t="n"/>
      <c r="F82" s="15">
        <f>IF(E82="","",IFERROR(INDEX(Listas!$B$5:$B$24,MATCH(E82,Listas!$A$5:$A$24,0)),""))</f>
        <v/>
      </c>
      <c r="G82" s="16" t="n"/>
      <c r="H82" s="17">
        <f>IF(G82&lt;&gt;"",G82,F82)</f>
        <v/>
      </c>
      <c r="I82" s="14" t="n"/>
      <c r="J82" s="18" t="n"/>
      <c r="K82" s="19" t="n"/>
      <c r="L82" s="19" t="n"/>
      <c r="M82" s="20">
        <f>IF(B82="","",IF(AND(L82&lt;&gt;"",L82&lt;=TODAY()),"Baja",IF(AND(K82&lt;&gt;"",K82&gt;TODAY()),"Próxima alta","Activo")))</f>
        <v/>
      </c>
      <c r="N82" s="14" t="n"/>
    </row>
    <row r="83">
      <c r="A83" s="13" t="n">
        <v>79</v>
      </c>
      <c r="B83" s="14" t="n"/>
      <c r="C83" s="14" t="n"/>
      <c r="D83" s="14" t="n"/>
      <c r="E83" s="14" t="n"/>
      <c r="F83" s="15">
        <f>IF(E83="","",IFERROR(INDEX(Listas!$B$5:$B$24,MATCH(E83,Listas!$A$5:$A$24,0)),""))</f>
        <v/>
      </c>
      <c r="G83" s="16" t="n"/>
      <c r="H83" s="17">
        <f>IF(G83&lt;&gt;"",G83,F83)</f>
        <v/>
      </c>
      <c r="I83" s="14" t="n"/>
      <c r="J83" s="18" t="n"/>
      <c r="K83" s="19" t="n"/>
      <c r="L83" s="19" t="n"/>
      <c r="M83" s="20">
        <f>IF(B83="","",IF(AND(L83&lt;&gt;"",L83&lt;=TODAY()),"Baja",IF(AND(K83&lt;&gt;"",K83&gt;TODAY()),"Próxima alta","Activo")))</f>
        <v/>
      </c>
      <c r="N83" s="14" t="n"/>
    </row>
    <row r="84">
      <c r="A84" s="13" t="n">
        <v>80</v>
      </c>
      <c r="B84" s="14" t="n"/>
      <c r="C84" s="14" t="n"/>
      <c r="D84" s="14" t="n"/>
      <c r="E84" s="14" t="n"/>
      <c r="F84" s="15">
        <f>IF(E84="","",IFERROR(INDEX(Listas!$B$5:$B$24,MATCH(E84,Listas!$A$5:$A$24,0)),""))</f>
        <v/>
      </c>
      <c r="G84" s="16" t="n"/>
      <c r="H84" s="17">
        <f>IF(G84&lt;&gt;"",G84,F84)</f>
        <v/>
      </c>
      <c r="I84" s="14" t="n"/>
      <c r="J84" s="18" t="n"/>
      <c r="K84" s="19" t="n"/>
      <c r="L84" s="19" t="n"/>
      <c r="M84" s="20">
        <f>IF(B84="","",IF(AND(L84&lt;&gt;"",L84&lt;=TODAY()),"Baja",IF(AND(K84&lt;&gt;"",K84&gt;TODAY()),"Próxima alta","Activo")))</f>
        <v/>
      </c>
      <c r="N84" s="14" t="n"/>
    </row>
    <row r="85">
      <c r="A85" s="13" t="n">
        <v>81</v>
      </c>
      <c r="B85" s="14" t="n"/>
      <c r="C85" s="14" t="n"/>
      <c r="D85" s="14" t="n"/>
      <c r="E85" s="14" t="n"/>
      <c r="F85" s="15">
        <f>IF(E85="","",IFERROR(INDEX(Listas!$B$5:$B$24,MATCH(E85,Listas!$A$5:$A$24,0)),""))</f>
        <v/>
      </c>
      <c r="G85" s="16" t="n"/>
      <c r="H85" s="17">
        <f>IF(G85&lt;&gt;"",G85,F85)</f>
        <v/>
      </c>
      <c r="I85" s="14" t="n"/>
      <c r="J85" s="18" t="n"/>
      <c r="K85" s="19" t="n"/>
      <c r="L85" s="19" t="n"/>
      <c r="M85" s="20">
        <f>IF(B85="","",IF(AND(L85&lt;&gt;"",L85&lt;=TODAY()),"Baja",IF(AND(K85&lt;&gt;"",K85&gt;TODAY()),"Próxima alta","Activo")))</f>
        <v/>
      </c>
      <c r="N85" s="14" t="n"/>
    </row>
    <row r="86">
      <c r="A86" s="13" t="n">
        <v>82</v>
      </c>
      <c r="B86" s="14" t="n"/>
      <c r="C86" s="14" t="n"/>
      <c r="D86" s="14" t="n"/>
      <c r="E86" s="14" t="n"/>
      <c r="F86" s="15">
        <f>IF(E86="","",IFERROR(INDEX(Listas!$B$5:$B$24,MATCH(E86,Listas!$A$5:$A$24,0)),""))</f>
        <v/>
      </c>
      <c r="G86" s="16" t="n"/>
      <c r="H86" s="17">
        <f>IF(G86&lt;&gt;"",G86,F86)</f>
        <v/>
      </c>
      <c r="I86" s="14" t="n"/>
      <c r="J86" s="18" t="n"/>
      <c r="K86" s="19" t="n"/>
      <c r="L86" s="19" t="n"/>
      <c r="M86" s="20">
        <f>IF(B86="","",IF(AND(L86&lt;&gt;"",L86&lt;=TODAY()),"Baja",IF(AND(K86&lt;&gt;"",K86&gt;TODAY()),"Próxima alta","Activo")))</f>
        <v/>
      </c>
      <c r="N86" s="14" t="n"/>
    </row>
    <row r="87">
      <c r="A87" s="13" t="n">
        <v>83</v>
      </c>
      <c r="B87" s="14" t="n"/>
      <c r="C87" s="14" t="n"/>
      <c r="D87" s="14" t="n"/>
      <c r="E87" s="14" t="n"/>
      <c r="F87" s="15">
        <f>IF(E87="","",IFERROR(INDEX(Listas!$B$5:$B$24,MATCH(E87,Listas!$A$5:$A$24,0)),""))</f>
        <v/>
      </c>
      <c r="G87" s="16" t="n"/>
      <c r="H87" s="17">
        <f>IF(G87&lt;&gt;"",G87,F87)</f>
        <v/>
      </c>
      <c r="I87" s="14" t="n"/>
      <c r="J87" s="18" t="n"/>
      <c r="K87" s="19" t="n"/>
      <c r="L87" s="19" t="n"/>
      <c r="M87" s="20">
        <f>IF(B87="","",IF(AND(L87&lt;&gt;"",L87&lt;=TODAY()),"Baja",IF(AND(K87&lt;&gt;"",K87&gt;TODAY()),"Próxima alta","Activo")))</f>
        <v/>
      </c>
      <c r="N87" s="14" t="n"/>
    </row>
    <row r="88">
      <c r="A88" s="13" t="n">
        <v>84</v>
      </c>
      <c r="B88" s="14" t="n"/>
      <c r="C88" s="14" t="n"/>
      <c r="D88" s="14" t="n"/>
      <c r="E88" s="14" t="n"/>
      <c r="F88" s="15">
        <f>IF(E88="","",IFERROR(INDEX(Listas!$B$5:$B$24,MATCH(E88,Listas!$A$5:$A$24,0)),""))</f>
        <v/>
      </c>
      <c r="G88" s="16" t="n"/>
      <c r="H88" s="17">
        <f>IF(G88&lt;&gt;"",G88,F88)</f>
        <v/>
      </c>
      <c r="I88" s="14" t="n"/>
      <c r="J88" s="18" t="n"/>
      <c r="K88" s="19" t="n"/>
      <c r="L88" s="19" t="n"/>
      <c r="M88" s="20">
        <f>IF(B88="","",IF(AND(L88&lt;&gt;"",L88&lt;=TODAY()),"Baja",IF(AND(K88&lt;&gt;"",K88&gt;TODAY()),"Próxima alta","Activo")))</f>
        <v/>
      </c>
      <c r="N88" s="14" t="n"/>
    </row>
    <row r="89">
      <c r="A89" s="13" t="n">
        <v>85</v>
      </c>
      <c r="B89" s="14" t="n"/>
      <c r="C89" s="14" t="n"/>
      <c r="D89" s="14" t="n"/>
      <c r="E89" s="14" t="n"/>
      <c r="F89" s="15">
        <f>IF(E89="","",IFERROR(INDEX(Listas!$B$5:$B$24,MATCH(E89,Listas!$A$5:$A$24,0)),""))</f>
        <v/>
      </c>
      <c r="G89" s="16" t="n"/>
      <c r="H89" s="17">
        <f>IF(G89&lt;&gt;"",G89,F89)</f>
        <v/>
      </c>
      <c r="I89" s="14" t="n"/>
      <c r="J89" s="18" t="n"/>
      <c r="K89" s="19" t="n"/>
      <c r="L89" s="19" t="n"/>
      <c r="M89" s="20">
        <f>IF(B89="","",IF(AND(L89&lt;&gt;"",L89&lt;=TODAY()),"Baja",IF(AND(K89&lt;&gt;"",K89&gt;TODAY()),"Próxima alta","Activo")))</f>
        <v/>
      </c>
      <c r="N89" s="14" t="n"/>
    </row>
    <row r="90">
      <c r="A90" s="13" t="n">
        <v>86</v>
      </c>
      <c r="B90" s="14" t="n"/>
      <c r="C90" s="14" t="n"/>
      <c r="D90" s="14" t="n"/>
      <c r="E90" s="14" t="n"/>
      <c r="F90" s="15">
        <f>IF(E90="","",IFERROR(INDEX(Listas!$B$5:$B$24,MATCH(E90,Listas!$A$5:$A$24,0)),""))</f>
        <v/>
      </c>
      <c r="G90" s="16" t="n"/>
      <c r="H90" s="17">
        <f>IF(G90&lt;&gt;"",G90,F90)</f>
        <v/>
      </c>
      <c r="I90" s="14" t="n"/>
      <c r="J90" s="18" t="n"/>
      <c r="K90" s="19" t="n"/>
      <c r="L90" s="19" t="n"/>
      <c r="M90" s="20">
        <f>IF(B90="","",IF(AND(L90&lt;&gt;"",L90&lt;=TODAY()),"Baja",IF(AND(K90&lt;&gt;"",K90&gt;TODAY()),"Próxima alta","Activo")))</f>
        <v/>
      </c>
      <c r="N90" s="14" t="n"/>
    </row>
    <row r="91">
      <c r="A91" s="13" t="n">
        <v>87</v>
      </c>
      <c r="B91" s="14" t="n"/>
      <c r="C91" s="14" t="n"/>
      <c r="D91" s="14" t="n"/>
      <c r="E91" s="14" t="n"/>
      <c r="F91" s="15">
        <f>IF(E91="","",IFERROR(INDEX(Listas!$B$5:$B$24,MATCH(E91,Listas!$A$5:$A$24,0)),""))</f>
        <v/>
      </c>
      <c r="G91" s="16" t="n"/>
      <c r="H91" s="17">
        <f>IF(G91&lt;&gt;"",G91,F91)</f>
        <v/>
      </c>
      <c r="I91" s="14" t="n"/>
      <c r="J91" s="18" t="n"/>
      <c r="K91" s="19" t="n"/>
      <c r="L91" s="19" t="n"/>
      <c r="M91" s="20">
        <f>IF(B91="","",IF(AND(L91&lt;&gt;"",L91&lt;=TODAY()),"Baja",IF(AND(K91&lt;&gt;"",K91&gt;TODAY()),"Próxima alta","Activo")))</f>
        <v/>
      </c>
      <c r="N91" s="14" t="n"/>
    </row>
    <row r="92">
      <c r="A92" s="13" t="n">
        <v>88</v>
      </c>
      <c r="B92" s="14" t="n"/>
      <c r="C92" s="14" t="n"/>
      <c r="D92" s="14" t="n"/>
      <c r="E92" s="14" t="n"/>
      <c r="F92" s="15">
        <f>IF(E92="","",IFERROR(INDEX(Listas!$B$5:$B$24,MATCH(E92,Listas!$A$5:$A$24,0)),""))</f>
        <v/>
      </c>
      <c r="G92" s="16" t="n"/>
      <c r="H92" s="17">
        <f>IF(G92&lt;&gt;"",G92,F92)</f>
        <v/>
      </c>
      <c r="I92" s="14" t="n"/>
      <c r="J92" s="18" t="n"/>
      <c r="K92" s="19" t="n"/>
      <c r="L92" s="19" t="n"/>
      <c r="M92" s="20">
        <f>IF(B92="","",IF(AND(L92&lt;&gt;"",L92&lt;=TODAY()),"Baja",IF(AND(K92&lt;&gt;"",K92&gt;TODAY()),"Próxima alta","Activo")))</f>
        <v/>
      </c>
      <c r="N92" s="14" t="n"/>
    </row>
    <row r="93">
      <c r="A93" s="13" t="n">
        <v>89</v>
      </c>
      <c r="B93" s="14" t="n"/>
      <c r="C93" s="14" t="n"/>
      <c r="D93" s="14" t="n"/>
      <c r="E93" s="14" t="n"/>
      <c r="F93" s="15">
        <f>IF(E93="","",IFERROR(INDEX(Listas!$B$5:$B$24,MATCH(E93,Listas!$A$5:$A$24,0)),""))</f>
        <v/>
      </c>
      <c r="G93" s="16" t="n"/>
      <c r="H93" s="17">
        <f>IF(G93&lt;&gt;"",G93,F93)</f>
        <v/>
      </c>
      <c r="I93" s="14" t="n"/>
      <c r="J93" s="18" t="n"/>
      <c r="K93" s="19" t="n"/>
      <c r="L93" s="19" t="n"/>
      <c r="M93" s="20">
        <f>IF(B93="","",IF(AND(L93&lt;&gt;"",L93&lt;=TODAY()),"Baja",IF(AND(K93&lt;&gt;"",K93&gt;TODAY()),"Próxima alta","Activo")))</f>
        <v/>
      </c>
      <c r="N93" s="14" t="n"/>
    </row>
    <row r="94">
      <c r="A94" s="13" t="n">
        <v>90</v>
      </c>
      <c r="B94" s="14" t="n"/>
      <c r="C94" s="14" t="n"/>
      <c r="D94" s="14" t="n"/>
      <c r="E94" s="14" t="n"/>
      <c r="F94" s="15">
        <f>IF(E94="","",IFERROR(INDEX(Listas!$B$5:$B$24,MATCH(E94,Listas!$A$5:$A$24,0)),""))</f>
        <v/>
      </c>
      <c r="G94" s="16" t="n"/>
      <c r="H94" s="17">
        <f>IF(G94&lt;&gt;"",G94,F94)</f>
        <v/>
      </c>
      <c r="I94" s="14" t="n"/>
      <c r="J94" s="18" t="n"/>
      <c r="K94" s="19" t="n"/>
      <c r="L94" s="19" t="n"/>
      <c r="M94" s="20">
        <f>IF(B94="","",IF(AND(L94&lt;&gt;"",L94&lt;=TODAY()),"Baja",IF(AND(K94&lt;&gt;"",K94&gt;TODAY()),"Próxima alta","Activo")))</f>
        <v/>
      </c>
      <c r="N94" s="14" t="n"/>
    </row>
    <row r="95">
      <c r="A95" s="13" t="n">
        <v>91</v>
      </c>
      <c r="B95" s="14" t="n"/>
      <c r="C95" s="14" t="n"/>
      <c r="D95" s="14" t="n"/>
      <c r="E95" s="14" t="n"/>
      <c r="F95" s="15">
        <f>IF(E95="","",IFERROR(INDEX(Listas!$B$5:$B$24,MATCH(E95,Listas!$A$5:$A$24,0)),""))</f>
        <v/>
      </c>
      <c r="G95" s="16" t="n"/>
      <c r="H95" s="17">
        <f>IF(G95&lt;&gt;"",G95,F95)</f>
        <v/>
      </c>
      <c r="I95" s="14" t="n"/>
      <c r="J95" s="18" t="n"/>
      <c r="K95" s="19" t="n"/>
      <c r="L95" s="19" t="n"/>
      <c r="M95" s="20">
        <f>IF(B95="","",IF(AND(L95&lt;&gt;"",L95&lt;=TODAY()),"Baja",IF(AND(K95&lt;&gt;"",K95&gt;TODAY()),"Próxima alta","Activo")))</f>
        <v/>
      </c>
      <c r="N95" s="14" t="n"/>
    </row>
    <row r="96">
      <c r="A96" s="13" t="n">
        <v>92</v>
      </c>
      <c r="B96" s="14" t="n"/>
      <c r="C96" s="14" t="n"/>
      <c r="D96" s="14" t="n"/>
      <c r="E96" s="14" t="n"/>
      <c r="F96" s="15">
        <f>IF(E96="","",IFERROR(INDEX(Listas!$B$5:$B$24,MATCH(E96,Listas!$A$5:$A$24,0)),""))</f>
        <v/>
      </c>
      <c r="G96" s="16" t="n"/>
      <c r="H96" s="17">
        <f>IF(G96&lt;&gt;"",G96,F96)</f>
        <v/>
      </c>
      <c r="I96" s="14" t="n"/>
      <c r="J96" s="18" t="n"/>
      <c r="K96" s="19" t="n"/>
      <c r="L96" s="19" t="n"/>
      <c r="M96" s="20">
        <f>IF(B96="","",IF(AND(L96&lt;&gt;"",L96&lt;=TODAY()),"Baja",IF(AND(K96&lt;&gt;"",K96&gt;TODAY()),"Próxima alta","Activo")))</f>
        <v/>
      </c>
      <c r="N96" s="14" t="n"/>
    </row>
    <row r="97">
      <c r="A97" s="13" t="n">
        <v>93</v>
      </c>
      <c r="B97" s="14" t="n"/>
      <c r="C97" s="14" t="n"/>
      <c r="D97" s="14" t="n"/>
      <c r="E97" s="14" t="n"/>
      <c r="F97" s="15">
        <f>IF(E97="","",IFERROR(INDEX(Listas!$B$5:$B$24,MATCH(E97,Listas!$A$5:$A$24,0)),""))</f>
        <v/>
      </c>
      <c r="G97" s="16" t="n"/>
      <c r="H97" s="17">
        <f>IF(G97&lt;&gt;"",G97,F97)</f>
        <v/>
      </c>
      <c r="I97" s="14" t="n"/>
      <c r="J97" s="18" t="n"/>
      <c r="K97" s="19" t="n"/>
      <c r="L97" s="19" t="n"/>
      <c r="M97" s="20">
        <f>IF(B97="","",IF(AND(L97&lt;&gt;"",L97&lt;=TODAY()),"Baja",IF(AND(K97&lt;&gt;"",K97&gt;TODAY()),"Próxima alta","Activo")))</f>
        <v/>
      </c>
      <c r="N97" s="14" t="n"/>
    </row>
    <row r="98">
      <c r="A98" s="13" t="n">
        <v>94</v>
      </c>
      <c r="B98" s="14" t="n"/>
      <c r="C98" s="14" t="n"/>
      <c r="D98" s="14" t="n"/>
      <c r="E98" s="14" t="n"/>
      <c r="F98" s="15">
        <f>IF(E98="","",IFERROR(INDEX(Listas!$B$5:$B$24,MATCH(E98,Listas!$A$5:$A$24,0)),""))</f>
        <v/>
      </c>
      <c r="G98" s="16" t="n"/>
      <c r="H98" s="17">
        <f>IF(G98&lt;&gt;"",G98,F98)</f>
        <v/>
      </c>
      <c r="I98" s="14" t="n"/>
      <c r="J98" s="18" t="n"/>
      <c r="K98" s="19" t="n"/>
      <c r="L98" s="19" t="n"/>
      <c r="M98" s="20">
        <f>IF(B98="","",IF(AND(L98&lt;&gt;"",L98&lt;=TODAY()),"Baja",IF(AND(K98&lt;&gt;"",K98&gt;TODAY()),"Próxima alta","Activo")))</f>
        <v/>
      </c>
      <c r="N98" s="14" t="n"/>
    </row>
    <row r="99">
      <c r="A99" s="13" t="n">
        <v>95</v>
      </c>
      <c r="B99" s="14" t="n"/>
      <c r="C99" s="14" t="n"/>
      <c r="D99" s="14" t="n"/>
      <c r="E99" s="14" t="n"/>
      <c r="F99" s="15">
        <f>IF(E99="","",IFERROR(INDEX(Listas!$B$5:$B$24,MATCH(E99,Listas!$A$5:$A$24,0)),""))</f>
        <v/>
      </c>
      <c r="G99" s="16" t="n"/>
      <c r="H99" s="17">
        <f>IF(G99&lt;&gt;"",G99,F99)</f>
        <v/>
      </c>
      <c r="I99" s="14" t="n"/>
      <c r="J99" s="18" t="n"/>
      <c r="K99" s="19" t="n"/>
      <c r="L99" s="19" t="n"/>
      <c r="M99" s="20">
        <f>IF(B99="","",IF(AND(L99&lt;&gt;"",L99&lt;=TODAY()),"Baja",IF(AND(K99&lt;&gt;"",K99&gt;TODAY()),"Próxima alta","Activo")))</f>
        <v/>
      </c>
      <c r="N99" s="14" t="n"/>
    </row>
    <row r="100">
      <c r="A100" s="13" t="n">
        <v>96</v>
      </c>
      <c r="B100" s="14" t="n"/>
      <c r="C100" s="14" t="n"/>
      <c r="D100" s="14" t="n"/>
      <c r="E100" s="14" t="n"/>
      <c r="F100" s="15">
        <f>IF(E100="","",IFERROR(INDEX(Listas!$B$5:$B$24,MATCH(E100,Listas!$A$5:$A$24,0)),""))</f>
        <v/>
      </c>
      <c r="G100" s="16" t="n"/>
      <c r="H100" s="17">
        <f>IF(G100&lt;&gt;"",G100,F100)</f>
        <v/>
      </c>
      <c r="I100" s="14" t="n"/>
      <c r="J100" s="18" t="n"/>
      <c r="K100" s="19" t="n"/>
      <c r="L100" s="19" t="n"/>
      <c r="M100" s="20">
        <f>IF(B100="","",IF(AND(L100&lt;&gt;"",L100&lt;=TODAY()),"Baja",IF(AND(K100&lt;&gt;"",K100&gt;TODAY()),"Próxima alta","Activo")))</f>
        <v/>
      </c>
      <c r="N100" s="14" t="n"/>
    </row>
    <row r="101">
      <c r="A101" s="13" t="n">
        <v>97</v>
      </c>
      <c r="B101" s="14" t="n"/>
      <c r="C101" s="14" t="n"/>
      <c r="D101" s="14" t="n"/>
      <c r="E101" s="14" t="n"/>
      <c r="F101" s="15">
        <f>IF(E101="","",IFERROR(INDEX(Listas!$B$5:$B$24,MATCH(E101,Listas!$A$5:$A$24,0)),""))</f>
        <v/>
      </c>
      <c r="G101" s="16" t="n"/>
      <c r="H101" s="17">
        <f>IF(G101&lt;&gt;"",G101,F101)</f>
        <v/>
      </c>
      <c r="I101" s="14" t="n"/>
      <c r="J101" s="18" t="n"/>
      <c r="K101" s="19" t="n"/>
      <c r="L101" s="19" t="n"/>
      <c r="M101" s="20">
        <f>IF(B101="","",IF(AND(L101&lt;&gt;"",L101&lt;=TODAY()),"Baja",IF(AND(K101&lt;&gt;"",K101&gt;TODAY()),"Próxima alta","Activo")))</f>
        <v/>
      </c>
      <c r="N101" s="14" t="n"/>
    </row>
    <row r="102">
      <c r="A102" s="13" t="n">
        <v>98</v>
      </c>
      <c r="B102" s="14" t="n"/>
      <c r="C102" s="14" t="n"/>
      <c r="D102" s="14" t="n"/>
      <c r="E102" s="14" t="n"/>
      <c r="F102" s="15">
        <f>IF(E102="","",IFERROR(INDEX(Listas!$B$5:$B$24,MATCH(E102,Listas!$A$5:$A$24,0)),""))</f>
        <v/>
      </c>
      <c r="G102" s="16" t="n"/>
      <c r="H102" s="17">
        <f>IF(G102&lt;&gt;"",G102,F102)</f>
        <v/>
      </c>
      <c r="I102" s="14" t="n"/>
      <c r="J102" s="18" t="n"/>
      <c r="K102" s="19" t="n"/>
      <c r="L102" s="19" t="n"/>
      <c r="M102" s="20">
        <f>IF(B102="","",IF(AND(L102&lt;&gt;"",L102&lt;=TODAY()),"Baja",IF(AND(K102&lt;&gt;"",K102&gt;TODAY()),"Próxima alta","Activo")))</f>
        <v/>
      </c>
      <c r="N102" s="14" t="n"/>
    </row>
    <row r="103">
      <c r="A103" s="13" t="n">
        <v>99</v>
      </c>
      <c r="B103" s="14" t="n"/>
      <c r="C103" s="14" t="n"/>
      <c r="D103" s="14" t="n"/>
      <c r="E103" s="14" t="n"/>
      <c r="F103" s="15">
        <f>IF(E103="","",IFERROR(INDEX(Listas!$B$5:$B$24,MATCH(E103,Listas!$A$5:$A$24,0)),""))</f>
        <v/>
      </c>
      <c r="G103" s="16" t="n"/>
      <c r="H103" s="17">
        <f>IF(G103&lt;&gt;"",G103,F103)</f>
        <v/>
      </c>
      <c r="I103" s="14" t="n"/>
      <c r="J103" s="18" t="n"/>
      <c r="K103" s="19" t="n"/>
      <c r="L103" s="19" t="n"/>
      <c r="M103" s="20">
        <f>IF(B103="","",IF(AND(L103&lt;&gt;"",L103&lt;=TODAY()),"Baja",IF(AND(K103&lt;&gt;"",K103&gt;TODAY()),"Próxima alta","Activo")))</f>
        <v/>
      </c>
      <c r="N103" s="14" t="n"/>
    </row>
    <row r="104">
      <c r="A104" s="13" t="n">
        <v>100</v>
      </c>
      <c r="B104" s="14" t="n"/>
      <c r="C104" s="14" t="n"/>
      <c r="D104" s="14" t="n"/>
      <c r="E104" s="14" t="n"/>
      <c r="F104" s="15">
        <f>IF(E104="","",IFERROR(INDEX(Listas!$B$5:$B$24,MATCH(E104,Listas!$A$5:$A$24,0)),""))</f>
        <v/>
      </c>
      <c r="G104" s="16" t="n"/>
      <c r="H104" s="17">
        <f>IF(G104&lt;&gt;"",G104,F104)</f>
        <v/>
      </c>
      <c r="I104" s="14" t="n"/>
      <c r="J104" s="18" t="n"/>
      <c r="K104" s="19" t="n"/>
      <c r="L104" s="19" t="n"/>
      <c r="M104" s="20">
        <f>IF(B104="","",IF(AND(L104&lt;&gt;"",L104&lt;=TODAY()),"Baja",IF(AND(K104&lt;&gt;"",K104&gt;TODAY()),"Próxima alta","Activo")))</f>
        <v/>
      </c>
      <c r="N104" s="14" t="n"/>
    </row>
    <row r="105">
      <c r="A105" s="13" t="n">
        <v>101</v>
      </c>
      <c r="B105" s="14" t="n"/>
      <c r="C105" s="14" t="n"/>
      <c r="D105" s="14" t="n"/>
      <c r="E105" s="14" t="n"/>
      <c r="F105" s="15">
        <f>IF(E105="","",IFERROR(INDEX(Listas!$B$5:$B$24,MATCH(E105,Listas!$A$5:$A$24,0)),""))</f>
        <v/>
      </c>
      <c r="G105" s="16" t="n"/>
      <c r="H105" s="17">
        <f>IF(G105&lt;&gt;"",G105,F105)</f>
        <v/>
      </c>
      <c r="I105" s="14" t="n"/>
      <c r="J105" s="18" t="n"/>
      <c r="K105" s="19" t="n"/>
      <c r="L105" s="19" t="n"/>
      <c r="M105" s="20">
        <f>IF(B105="","",IF(AND(L105&lt;&gt;"",L105&lt;=TODAY()),"Baja",IF(AND(K105&lt;&gt;"",K105&gt;TODAY()),"Próxima alta","Activo")))</f>
        <v/>
      </c>
      <c r="N105" s="14" t="n"/>
    </row>
    <row r="106">
      <c r="A106" s="13" t="n">
        <v>102</v>
      </c>
      <c r="B106" s="14" t="n"/>
      <c r="C106" s="14" t="n"/>
      <c r="D106" s="14" t="n"/>
      <c r="E106" s="14" t="n"/>
      <c r="F106" s="15">
        <f>IF(E106="","",IFERROR(INDEX(Listas!$B$5:$B$24,MATCH(E106,Listas!$A$5:$A$24,0)),""))</f>
        <v/>
      </c>
      <c r="G106" s="16" t="n"/>
      <c r="H106" s="17">
        <f>IF(G106&lt;&gt;"",G106,F106)</f>
        <v/>
      </c>
      <c r="I106" s="14" t="n"/>
      <c r="J106" s="18" t="n"/>
      <c r="K106" s="19" t="n"/>
      <c r="L106" s="19" t="n"/>
      <c r="M106" s="20">
        <f>IF(B106="","",IF(AND(L106&lt;&gt;"",L106&lt;=TODAY()),"Baja",IF(AND(K106&lt;&gt;"",K106&gt;TODAY()),"Próxima alta","Activo")))</f>
        <v/>
      </c>
      <c r="N106" s="14" t="n"/>
    </row>
    <row r="107">
      <c r="A107" s="13" t="n">
        <v>103</v>
      </c>
      <c r="B107" s="14" t="n"/>
      <c r="C107" s="14" t="n"/>
      <c r="D107" s="14" t="n"/>
      <c r="E107" s="14" t="n"/>
      <c r="F107" s="15">
        <f>IF(E107="","",IFERROR(INDEX(Listas!$B$5:$B$24,MATCH(E107,Listas!$A$5:$A$24,0)),""))</f>
        <v/>
      </c>
      <c r="G107" s="16" t="n"/>
      <c r="H107" s="17">
        <f>IF(G107&lt;&gt;"",G107,F107)</f>
        <v/>
      </c>
      <c r="I107" s="14" t="n"/>
      <c r="J107" s="18" t="n"/>
      <c r="K107" s="19" t="n"/>
      <c r="L107" s="19" t="n"/>
      <c r="M107" s="20">
        <f>IF(B107="","",IF(AND(L107&lt;&gt;"",L107&lt;=TODAY()),"Baja",IF(AND(K107&lt;&gt;"",K107&gt;TODAY()),"Próxima alta","Activo")))</f>
        <v/>
      </c>
      <c r="N107" s="14" t="n"/>
    </row>
    <row r="108">
      <c r="A108" s="13" t="n">
        <v>104</v>
      </c>
      <c r="B108" s="14" t="n"/>
      <c r="C108" s="14" t="n"/>
      <c r="D108" s="14" t="n"/>
      <c r="E108" s="14" t="n"/>
      <c r="F108" s="15">
        <f>IF(E108="","",IFERROR(INDEX(Listas!$B$5:$B$24,MATCH(E108,Listas!$A$5:$A$24,0)),""))</f>
        <v/>
      </c>
      <c r="G108" s="16" t="n"/>
      <c r="H108" s="17">
        <f>IF(G108&lt;&gt;"",G108,F108)</f>
        <v/>
      </c>
      <c r="I108" s="14" t="n"/>
      <c r="J108" s="18" t="n"/>
      <c r="K108" s="19" t="n"/>
      <c r="L108" s="19" t="n"/>
      <c r="M108" s="20">
        <f>IF(B108="","",IF(AND(L108&lt;&gt;"",L108&lt;=TODAY()),"Baja",IF(AND(K108&lt;&gt;"",K108&gt;TODAY()),"Próxima alta","Activo")))</f>
        <v/>
      </c>
      <c r="N108" s="14" t="n"/>
    </row>
    <row r="109">
      <c r="A109" s="13" t="n">
        <v>105</v>
      </c>
      <c r="B109" s="14" t="n"/>
      <c r="C109" s="14" t="n"/>
      <c r="D109" s="14" t="n"/>
      <c r="E109" s="14" t="n"/>
      <c r="F109" s="15">
        <f>IF(E109="","",IFERROR(INDEX(Listas!$B$5:$B$24,MATCH(E109,Listas!$A$5:$A$24,0)),""))</f>
        <v/>
      </c>
      <c r="G109" s="16" t="n"/>
      <c r="H109" s="17">
        <f>IF(G109&lt;&gt;"",G109,F109)</f>
        <v/>
      </c>
      <c r="I109" s="14" t="n"/>
      <c r="J109" s="18" t="n"/>
      <c r="K109" s="19" t="n"/>
      <c r="L109" s="19" t="n"/>
      <c r="M109" s="20">
        <f>IF(B109="","",IF(AND(L109&lt;&gt;"",L109&lt;=TODAY()),"Baja",IF(AND(K109&lt;&gt;"",K109&gt;TODAY()),"Próxima alta","Activo")))</f>
        <v/>
      </c>
      <c r="N109" s="14" t="n"/>
    </row>
    <row r="110">
      <c r="A110" s="13" t="n">
        <v>106</v>
      </c>
      <c r="B110" s="14" t="n"/>
      <c r="C110" s="14" t="n"/>
      <c r="D110" s="14" t="n"/>
      <c r="E110" s="14" t="n"/>
      <c r="F110" s="15">
        <f>IF(E110="","",IFERROR(INDEX(Listas!$B$5:$B$24,MATCH(E110,Listas!$A$5:$A$24,0)),""))</f>
        <v/>
      </c>
      <c r="G110" s="16" t="n"/>
      <c r="H110" s="17">
        <f>IF(G110&lt;&gt;"",G110,F110)</f>
        <v/>
      </c>
      <c r="I110" s="14" t="n"/>
      <c r="J110" s="18" t="n"/>
      <c r="K110" s="19" t="n"/>
      <c r="L110" s="19" t="n"/>
      <c r="M110" s="20">
        <f>IF(B110="","",IF(AND(L110&lt;&gt;"",L110&lt;=TODAY()),"Baja",IF(AND(K110&lt;&gt;"",K110&gt;TODAY()),"Próxima alta","Activo")))</f>
        <v/>
      </c>
      <c r="N110" s="14" t="n"/>
    </row>
    <row r="111">
      <c r="A111" s="13" t="n">
        <v>107</v>
      </c>
      <c r="B111" s="14" t="n"/>
      <c r="C111" s="14" t="n"/>
      <c r="D111" s="14" t="n"/>
      <c r="E111" s="14" t="n"/>
      <c r="F111" s="15">
        <f>IF(E111="","",IFERROR(INDEX(Listas!$B$5:$B$24,MATCH(E111,Listas!$A$5:$A$24,0)),""))</f>
        <v/>
      </c>
      <c r="G111" s="16" t="n"/>
      <c r="H111" s="17">
        <f>IF(G111&lt;&gt;"",G111,F111)</f>
        <v/>
      </c>
      <c r="I111" s="14" t="n"/>
      <c r="J111" s="18" t="n"/>
      <c r="K111" s="19" t="n"/>
      <c r="L111" s="19" t="n"/>
      <c r="M111" s="20">
        <f>IF(B111="","",IF(AND(L111&lt;&gt;"",L111&lt;=TODAY()),"Baja",IF(AND(K111&lt;&gt;"",K111&gt;TODAY()),"Próxima alta","Activo")))</f>
        <v/>
      </c>
      <c r="N111" s="14" t="n"/>
    </row>
    <row r="112">
      <c r="A112" s="13" t="n">
        <v>108</v>
      </c>
      <c r="B112" s="14" t="n"/>
      <c r="C112" s="14" t="n"/>
      <c r="D112" s="14" t="n"/>
      <c r="E112" s="14" t="n"/>
      <c r="F112" s="15">
        <f>IF(E112="","",IFERROR(INDEX(Listas!$B$5:$B$24,MATCH(E112,Listas!$A$5:$A$24,0)),""))</f>
        <v/>
      </c>
      <c r="G112" s="16" t="n"/>
      <c r="H112" s="17">
        <f>IF(G112&lt;&gt;"",G112,F112)</f>
        <v/>
      </c>
      <c r="I112" s="14" t="n"/>
      <c r="J112" s="18" t="n"/>
      <c r="K112" s="19" t="n"/>
      <c r="L112" s="19" t="n"/>
      <c r="M112" s="20">
        <f>IF(B112="","",IF(AND(L112&lt;&gt;"",L112&lt;=TODAY()),"Baja",IF(AND(K112&lt;&gt;"",K112&gt;TODAY()),"Próxima alta","Activo")))</f>
        <v/>
      </c>
      <c r="N112" s="14" t="n"/>
    </row>
    <row r="113">
      <c r="A113" s="13" t="n">
        <v>109</v>
      </c>
      <c r="B113" s="14" t="n"/>
      <c r="C113" s="14" t="n"/>
      <c r="D113" s="14" t="n"/>
      <c r="E113" s="14" t="n"/>
      <c r="F113" s="15">
        <f>IF(E113="","",IFERROR(INDEX(Listas!$B$5:$B$24,MATCH(E113,Listas!$A$5:$A$24,0)),""))</f>
        <v/>
      </c>
      <c r="G113" s="16" t="n"/>
      <c r="H113" s="17">
        <f>IF(G113&lt;&gt;"",G113,F113)</f>
        <v/>
      </c>
      <c r="I113" s="14" t="n"/>
      <c r="J113" s="18" t="n"/>
      <c r="K113" s="19" t="n"/>
      <c r="L113" s="19" t="n"/>
      <c r="M113" s="20">
        <f>IF(B113="","",IF(AND(L113&lt;&gt;"",L113&lt;=TODAY()),"Baja",IF(AND(K113&lt;&gt;"",K113&gt;TODAY()),"Próxima alta","Activo")))</f>
        <v/>
      </c>
      <c r="N113" s="14" t="n"/>
    </row>
    <row r="114">
      <c r="A114" s="13" t="n">
        <v>110</v>
      </c>
      <c r="B114" s="14" t="n"/>
      <c r="C114" s="14" t="n"/>
      <c r="D114" s="14" t="n"/>
      <c r="E114" s="14" t="n"/>
      <c r="F114" s="15">
        <f>IF(E114="","",IFERROR(INDEX(Listas!$B$5:$B$24,MATCH(E114,Listas!$A$5:$A$24,0)),""))</f>
        <v/>
      </c>
      <c r="G114" s="16" t="n"/>
      <c r="H114" s="17">
        <f>IF(G114&lt;&gt;"",G114,F114)</f>
        <v/>
      </c>
      <c r="I114" s="14" t="n"/>
      <c r="J114" s="18" t="n"/>
      <c r="K114" s="19" t="n"/>
      <c r="L114" s="19" t="n"/>
      <c r="M114" s="20">
        <f>IF(B114="","",IF(AND(L114&lt;&gt;"",L114&lt;=TODAY()),"Baja",IF(AND(K114&lt;&gt;"",K114&gt;TODAY()),"Próxima alta","Activo")))</f>
        <v/>
      </c>
      <c r="N114" s="14" t="n"/>
    </row>
    <row r="115">
      <c r="A115" s="13" t="n">
        <v>111</v>
      </c>
      <c r="B115" s="14" t="n"/>
      <c r="C115" s="14" t="n"/>
      <c r="D115" s="14" t="n"/>
      <c r="E115" s="14" t="n"/>
      <c r="F115" s="15">
        <f>IF(E115="","",IFERROR(INDEX(Listas!$B$5:$B$24,MATCH(E115,Listas!$A$5:$A$24,0)),""))</f>
        <v/>
      </c>
      <c r="G115" s="16" t="n"/>
      <c r="H115" s="17">
        <f>IF(G115&lt;&gt;"",G115,F115)</f>
        <v/>
      </c>
      <c r="I115" s="14" t="n"/>
      <c r="J115" s="18" t="n"/>
      <c r="K115" s="19" t="n"/>
      <c r="L115" s="19" t="n"/>
      <c r="M115" s="20">
        <f>IF(B115="","",IF(AND(L115&lt;&gt;"",L115&lt;=TODAY()),"Baja",IF(AND(K115&lt;&gt;"",K115&gt;TODAY()),"Próxima alta","Activo")))</f>
        <v/>
      </c>
      <c r="N115" s="14" t="n"/>
    </row>
    <row r="116">
      <c r="A116" s="13" t="n">
        <v>112</v>
      </c>
      <c r="B116" s="14" t="n"/>
      <c r="C116" s="14" t="n"/>
      <c r="D116" s="14" t="n"/>
      <c r="E116" s="14" t="n"/>
      <c r="F116" s="15">
        <f>IF(E116="","",IFERROR(INDEX(Listas!$B$5:$B$24,MATCH(E116,Listas!$A$5:$A$24,0)),""))</f>
        <v/>
      </c>
      <c r="G116" s="16" t="n"/>
      <c r="H116" s="17">
        <f>IF(G116&lt;&gt;"",G116,F116)</f>
        <v/>
      </c>
      <c r="I116" s="14" t="n"/>
      <c r="J116" s="18" t="n"/>
      <c r="K116" s="19" t="n"/>
      <c r="L116" s="19" t="n"/>
      <c r="M116" s="20">
        <f>IF(B116="","",IF(AND(L116&lt;&gt;"",L116&lt;=TODAY()),"Baja",IF(AND(K116&lt;&gt;"",K116&gt;TODAY()),"Próxima alta","Activo")))</f>
        <v/>
      </c>
      <c r="N116" s="14" t="n"/>
    </row>
    <row r="117">
      <c r="A117" s="13" t="n">
        <v>113</v>
      </c>
      <c r="B117" s="14" t="n"/>
      <c r="C117" s="14" t="n"/>
      <c r="D117" s="14" t="n"/>
      <c r="E117" s="14" t="n"/>
      <c r="F117" s="15">
        <f>IF(E117="","",IFERROR(INDEX(Listas!$B$5:$B$24,MATCH(E117,Listas!$A$5:$A$24,0)),""))</f>
        <v/>
      </c>
      <c r="G117" s="16" t="n"/>
      <c r="H117" s="17">
        <f>IF(G117&lt;&gt;"",G117,F117)</f>
        <v/>
      </c>
      <c r="I117" s="14" t="n"/>
      <c r="J117" s="18" t="n"/>
      <c r="K117" s="19" t="n"/>
      <c r="L117" s="19" t="n"/>
      <c r="M117" s="20">
        <f>IF(B117="","",IF(AND(L117&lt;&gt;"",L117&lt;=TODAY()),"Baja",IF(AND(K117&lt;&gt;"",K117&gt;TODAY()),"Próxima alta","Activo")))</f>
        <v/>
      </c>
      <c r="N117" s="14" t="n"/>
    </row>
    <row r="118">
      <c r="A118" s="13" t="n">
        <v>114</v>
      </c>
      <c r="B118" s="14" t="n"/>
      <c r="C118" s="14" t="n"/>
      <c r="D118" s="14" t="n"/>
      <c r="E118" s="14" t="n"/>
      <c r="F118" s="15">
        <f>IF(E118="","",IFERROR(INDEX(Listas!$B$5:$B$24,MATCH(E118,Listas!$A$5:$A$24,0)),""))</f>
        <v/>
      </c>
      <c r="G118" s="16" t="n"/>
      <c r="H118" s="17">
        <f>IF(G118&lt;&gt;"",G118,F118)</f>
        <v/>
      </c>
      <c r="I118" s="14" t="n"/>
      <c r="J118" s="18" t="n"/>
      <c r="K118" s="19" t="n"/>
      <c r="L118" s="19" t="n"/>
      <c r="M118" s="20">
        <f>IF(B118="","",IF(AND(L118&lt;&gt;"",L118&lt;=TODAY()),"Baja",IF(AND(K118&lt;&gt;"",K118&gt;TODAY()),"Próxima alta","Activo")))</f>
        <v/>
      </c>
      <c r="N118" s="14" t="n"/>
    </row>
    <row r="119">
      <c r="A119" s="13" t="n">
        <v>115</v>
      </c>
      <c r="B119" s="14" t="n"/>
      <c r="C119" s="14" t="n"/>
      <c r="D119" s="14" t="n"/>
      <c r="E119" s="14" t="n"/>
      <c r="F119" s="15">
        <f>IF(E119="","",IFERROR(INDEX(Listas!$B$5:$B$24,MATCH(E119,Listas!$A$5:$A$24,0)),""))</f>
        <v/>
      </c>
      <c r="G119" s="16" t="n"/>
      <c r="H119" s="17">
        <f>IF(G119&lt;&gt;"",G119,F119)</f>
        <v/>
      </c>
      <c r="I119" s="14" t="n"/>
      <c r="J119" s="18" t="n"/>
      <c r="K119" s="19" t="n"/>
      <c r="L119" s="19" t="n"/>
      <c r="M119" s="20">
        <f>IF(B119="","",IF(AND(L119&lt;&gt;"",L119&lt;=TODAY()),"Baja",IF(AND(K119&lt;&gt;"",K119&gt;TODAY()),"Próxima alta","Activo")))</f>
        <v/>
      </c>
      <c r="N119" s="14" t="n"/>
    </row>
    <row r="120">
      <c r="A120" s="13" t="n">
        <v>116</v>
      </c>
      <c r="B120" s="14" t="n"/>
      <c r="C120" s="14" t="n"/>
      <c r="D120" s="14" t="n"/>
      <c r="E120" s="14" t="n"/>
      <c r="F120" s="15">
        <f>IF(E120="","",IFERROR(INDEX(Listas!$B$5:$B$24,MATCH(E120,Listas!$A$5:$A$24,0)),""))</f>
        <v/>
      </c>
      <c r="G120" s="16" t="n"/>
      <c r="H120" s="17">
        <f>IF(G120&lt;&gt;"",G120,F120)</f>
        <v/>
      </c>
      <c r="I120" s="14" t="n"/>
      <c r="J120" s="18" t="n"/>
      <c r="K120" s="19" t="n"/>
      <c r="L120" s="19" t="n"/>
      <c r="M120" s="20">
        <f>IF(B120="","",IF(AND(L120&lt;&gt;"",L120&lt;=TODAY()),"Baja",IF(AND(K120&lt;&gt;"",K120&gt;TODAY()),"Próxima alta","Activo")))</f>
        <v/>
      </c>
      <c r="N120" s="14" t="n"/>
    </row>
    <row r="121">
      <c r="A121" s="13" t="n">
        <v>117</v>
      </c>
      <c r="B121" s="14" t="n"/>
      <c r="C121" s="14" t="n"/>
      <c r="D121" s="14" t="n"/>
      <c r="E121" s="14" t="n"/>
      <c r="F121" s="15">
        <f>IF(E121="","",IFERROR(INDEX(Listas!$B$5:$B$24,MATCH(E121,Listas!$A$5:$A$24,0)),""))</f>
        <v/>
      </c>
      <c r="G121" s="16" t="n"/>
      <c r="H121" s="17">
        <f>IF(G121&lt;&gt;"",G121,F121)</f>
        <v/>
      </c>
      <c r="I121" s="14" t="n"/>
      <c r="J121" s="18" t="n"/>
      <c r="K121" s="19" t="n"/>
      <c r="L121" s="19" t="n"/>
      <c r="M121" s="20">
        <f>IF(B121="","",IF(AND(L121&lt;&gt;"",L121&lt;=TODAY()),"Baja",IF(AND(K121&lt;&gt;"",K121&gt;TODAY()),"Próxima alta","Activo")))</f>
        <v/>
      </c>
      <c r="N121" s="14" t="n"/>
    </row>
    <row r="122">
      <c r="A122" s="13" t="n">
        <v>118</v>
      </c>
      <c r="B122" s="14" t="n"/>
      <c r="C122" s="14" t="n"/>
      <c r="D122" s="14" t="n"/>
      <c r="E122" s="14" t="n"/>
      <c r="F122" s="15">
        <f>IF(E122="","",IFERROR(INDEX(Listas!$B$5:$B$24,MATCH(E122,Listas!$A$5:$A$24,0)),""))</f>
        <v/>
      </c>
      <c r="G122" s="16" t="n"/>
      <c r="H122" s="17">
        <f>IF(G122&lt;&gt;"",G122,F122)</f>
        <v/>
      </c>
      <c r="I122" s="14" t="n"/>
      <c r="J122" s="18" t="n"/>
      <c r="K122" s="19" t="n"/>
      <c r="L122" s="19" t="n"/>
      <c r="M122" s="20">
        <f>IF(B122="","",IF(AND(L122&lt;&gt;"",L122&lt;=TODAY()),"Baja",IF(AND(K122&lt;&gt;"",K122&gt;TODAY()),"Próxima alta","Activo")))</f>
        <v/>
      </c>
      <c r="N122" s="14" t="n"/>
    </row>
    <row r="123">
      <c r="A123" s="13" t="n">
        <v>119</v>
      </c>
      <c r="B123" s="14" t="n"/>
      <c r="C123" s="14" t="n"/>
      <c r="D123" s="14" t="n"/>
      <c r="E123" s="14" t="n"/>
      <c r="F123" s="15">
        <f>IF(E123="","",IFERROR(INDEX(Listas!$B$5:$B$24,MATCH(E123,Listas!$A$5:$A$24,0)),""))</f>
        <v/>
      </c>
      <c r="G123" s="16" t="n"/>
      <c r="H123" s="17">
        <f>IF(G123&lt;&gt;"",G123,F123)</f>
        <v/>
      </c>
      <c r="I123" s="14" t="n"/>
      <c r="J123" s="18" t="n"/>
      <c r="K123" s="19" t="n"/>
      <c r="L123" s="19" t="n"/>
      <c r="M123" s="20">
        <f>IF(B123="","",IF(AND(L123&lt;&gt;"",L123&lt;=TODAY()),"Baja",IF(AND(K123&lt;&gt;"",K123&gt;TODAY()),"Próxima alta","Activo")))</f>
        <v/>
      </c>
      <c r="N123" s="14" t="n"/>
    </row>
    <row r="124">
      <c r="A124" s="13" t="n">
        <v>120</v>
      </c>
      <c r="B124" s="14" t="n"/>
      <c r="C124" s="14" t="n"/>
      <c r="D124" s="14" t="n"/>
      <c r="E124" s="14" t="n"/>
      <c r="F124" s="15">
        <f>IF(E124="","",IFERROR(INDEX(Listas!$B$5:$B$24,MATCH(E124,Listas!$A$5:$A$24,0)),""))</f>
        <v/>
      </c>
      <c r="G124" s="16" t="n"/>
      <c r="H124" s="17">
        <f>IF(G124&lt;&gt;"",G124,F124)</f>
        <v/>
      </c>
      <c r="I124" s="14" t="n"/>
      <c r="J124" s="18" t="n"/>
      <c r="K124" s="19" t="n"/>
      <c r="L124" s="19" t="n"/>
      <c r="M124" s="20">
        <f>IF(B124="","",IF(AND(L124&lt;&gt;"",L124&lt;=TODAY()),"Baja",IF(AND(K124&lt;&gt;"",K124&gt;TODAY()),"Próxima alta","Activo")))</f>
        <v/>
      </c>
      <c r="N124" s="14" t="n"/>
    </row>
    <row r="125">
      <c r="A125" s="13" t="n">
        <v>121</v>
      </c>
      <c r="B125" s="14" t="n"/>
      <c r="C125" s="14" t="n"/>
      <c r="D125" s="14" t="n"/>
      <c r="E125" s="14" t="n"/>
      <c r="F125" s="15">
        <f>IF(E125="","",IFERROR(INDEX(Listas!$B$5:$B$24,MATCH(E125,Listas!$A$5:$A$24,0)),""))</f>
        <v/>
      </c>
      <c r="G125" s="16" t="n"/>
      <c r="H125" s="17">
        <f>IF(G125&lt;&gt;"",G125,F125)</f>
        <v/>
      </c>
      <c r="I125" s="14" t="n"/>
      <c r="J125" s="18" t="n"/>
      <c r="K125" s="19" t="n"/>
      <c r="L125" s="19" t="n"/>
      <c r="M125" s="20">
        <f>IF(B125="","",IF(AND(L125&lt;&gt;"",L125&lt;=TODAY()),"Baja",IF(AND(K125&lt;&gt;"",K125&gt;TODAY()),"Próxima alta","Activo")))</f>
        <v/>
      </c>
      <c r="N125" s="14" t="n"/>
    </row>
    <row r="126">
      <c r="A126" s="13" t="n">
        <v>122</v>
      </c>
      <c r="B126" s="14" t="n"/>
      <c r="C126" s="14" t="n"/>
      <c r="D126" s="14" t="n"/>
      <c r="E126" s="14" t="n"/>
      <c r="F126" s="15">
        <f>IF(E126="","",IFERROR(INDEX(Listas!$B$5:$B$24,MATCH(E126,Listas!$A$5:$A$24,0)),""))</f>
        <v/>
      </c>
      <c r="G126" s="16" t="n"/>
      <c r="H126" s="17">
        <f>IF(G126&lt;&gt;"",G126,F126)</f>
        <v/>
      </c>
      <c r="I126" s="14" t="n"/>
      <c r="J126" s="18" t="n"/>
      <c r="K126" s="19" t="n"/>
      <c r="L126" s="19" t="n"/>
      <c r="M126" s="20">
        <f>IF(B126="","",IF(AND(L126&lt;&gt;"",L126&lt;=TODAY()),"Baja",IF(AND(K126&lt;&gt;"",K126&gt;TODAY()),"Próxima alta","Activo")))</f>
        <v/>
      </c>
      <c r="N126" s="14" t="n"/>
    </row>
    <row r="127">
      <c r="A127" s="13" t="n">
        <v>123</v>
      </c>
      <c r="B127" s="14" t="n"/>
      <c r="C127" s="14" t="n"/>
      <c r="D127" s="14" t="n"/>
      <c r="E127" s="14" t="n"/>
      <c r="F127" s="15">
        <f>IF(E127="","",IFERROR(INDEX(Listas!$B$5:$B$24,MATCH(E127,Listas!$A$5:$A$24,0)),""))</f>
        <v/>
      </c>
      <c r="G127" s="16" t="n"/>
      <c r="H127" s="17">
        <f>IF(G127&lt;&gt;"",G127,F127)</f>
        <v/>
      </c>
      <c r="I127" s="14" t="n"/>
      <c r="J127" s="18" t="n"/>
      <c r="K127" s="19" t="n"/>
      <c r="L127" s="19" t="n"/>
      <c r="M127" s="20">
        <f>IF(B127="","",IF(AND(L127&lt;&gt;"",L127&lt;=TODAY()),"Baja",IF(AND(K127&lt;&gt;"",K127&gt;TODAY()),"Próxima alta","Activo")))</f>
        <v/>
      </c>
      <c r="N127" s="14" t="n"/>
    </row>
    <row r="128">
      <c r="A128" s="13" t="n">
        <v>124</v>
      </c>
      <c r="B128" s="14" t="n"/>
      <c r="C128" s="14" t="n"/>
      <c r="D128" s="14" t="n"/>
      <c r="E128" s="14" t="n"/>
      <c r="F128" s="15">
        <f>IF(E128="","",IFERROR(INDEX(Listas!$B$5:$B$24,MATCH(E128,Listas!$A$5:$A$24,0)),""))</f>
        <v/>
      </c>
      <c r="G128" s="16" t="n"/>
      <c r="H128" s="17">
        <f>IF(G128&lt;&gt;"",G128,F128)</f>
        <v/>
      </c>
      <c r="I128" s="14" t="n"/>
      <c r="J128" s="18" t="n"/>
      <c r="K128" s="19" t="n"/>
      <c r="L128" s="19" t="n"/>
      <c r="M128" s="20">
        <f>IF(B128="","",IF(AND(L128&lt;&gt;"",L128&lt;=TODAY()),"Baja",IF(AND(K128&lt;&gt;"",K128&gt;TODAY()),"Próxima alta","Activo")))</f>
        <v/>
      </c>
      <c r="N128" s="14" t="n"/>
    </row>
    <row r="129">
      <c r="A129" s="13" t="n">
        <v>125</v>
      </c>
      <c r="B129" s="14" t="n"/>
      <c r="C129" s="14" t="n"/>
      <c r="D129" s="14" t="n"/>
      <c r="E129" s="14" t="n"/>
      <c r="F129" s="15">
        <f>IF(E129="","",IFERROR(INDEX(Listas!$B$5:$B$24,MATCH(E129,Listas!$A$5:$A$24,0)),""))</f>
        <v/>
      </c>
      <c r="G129" s="16" t="n"/>
      <c r="H129" s="17">
        <f>IF(G129&lt;&gt;"",G129,F129)</f>
        <v/>
      </c>
      <c r="I129" s="14" t="n"/>
      <c r="J129" s="18" t="n"/>
      <c r="K129" s="19" t="n"/>
      <c r="L129" s="19" t="n"/>
      <c r="M129" s="20">
        <f>IF(B129="","",IF(AND(L129&lt;&gt;"",L129&lt;=TODAY()),"Baja",IF(AND(K129&lt;&gt;"",K129&gt;TODAY()),"Próxima alta","Activo")))</f>
        <v/>
      </c>
      <c r="N129" s="14" t="n"/>
    </row>
    <row r="130">
      <c r="A130" s="13" t="n">
        <v>126</v>
      </c>
      <c r="B130" s="14" t="n"/>
      <c r="C130" s="14" t="n"/>
      <c r="D130" s="14" t="n"/>
      <c r="E130" s="14" t="n"/>
      <c r="F130" s="15">
        <f>IF(E130="","",IFERROR(INDEX(Listas!$B$5:$B$24,MATCH(E130,Listas!$A$5:$A$24,0)),""))</f>
        <v/>
      </c>
      <c r="G130" s="16" t="n"/>
      <c r="H130" s="17">
        <f>IF(G130&lt;&gt;"",G130,F130)</f>
        <v/>
      </c>
      <c r="I130" s="14" t="n"/>
      <c r="J130" s="18" t="n"/>
      <c r="K130" s="19" t="n"/>
      <c r="L130" s="19" t="n"/>
      <c r="M130" s="20">
        <f>IF(B130="","",IF(AND(L130&lt;&gt;"",L130&lt;=TODAY()),"Baja",IF(AND(K130&lt;&gt;"",K130&gt;TODAY()),"Próxima alta","Activo")))</f>
        <v/>
      </c>
      <c r="N130" s="14" t="n"/>
    </row>
    <row r="131">
      <c r="A131" s="13" t="n">
        <v>127</v>
      </c>
      <c r="B131" s="14" t="n"/>
      <c r="C131" s="14" t="n"/>
      <c r="D131" s="14" t="n"/>
      <c r="E131" s="14" t="n"/>
      <c r="F131" s="15">
        <f>IF(E131="","",IFERROR(INDEX(Listas!$B$5:$B$24,MATCH(E131,Listas!$A$5:$A$24,0)),""))</f>
        <v/>
      </c>
      <c r="G131" s="16" t="n"/>
      <c r="H131" s="17">
        <f>IF(G131&lt;&gt;"",G131,F131)</f>
        <v/>
      </c>
      <c r="I131" s="14" t="n"/>
      <c r="J131" s="18" t="n"/>
      <c r="K131" s="19" t="n"/>
      <c r="L131" s="19" t="n"/>
      <c r="M131" s="20">
        <f>IF(B131="","",IF(AND(L131&lt;&gt;"",L131&lt;=TODAY()),"Baja",IF(AND(K131&lt;&gt;"",K131&gt;TODAY()),"Próxima alta","Activo")))</f>
        <v/>
      </c>
      <c r="N131" s="14" t="n"/>
    </row>
    <row r="132">
      <c r="A132" s="13" t="n">
        <v>128</v>
      </c>
      <c r="B132" s="14" t="n"/>
      <c r="C132" s="14" t="n"/>
      <c r="D132" s="14" t="n"/>
      <c r="E132" s="14" t="n"/>
      <c r="F132" s="15">
        <f>IF(E132="","",IFERROR(INDEX(Listas!$B$5:$B$24,MATCH(E132,Listas!$A$5:$A$24,0)),""))</f>
        <v/>
      </c>
      <c r="G132" s="16" t="n"/>
      <c r="H132" s="17">
        <f>IF(G132&lt;&gt;"",G132,F132)</f>
        <v/>
      </c>
      <c r="I132" s="14" t="n"/>
      <c r="J132" s="18" t="n"/>
      <c r="K132" s="19" t="n"/>
      <c r="L132" s="19" t="n"/>
      <c r="M132" s="20">
        <f>IF(B132="","",IF(AND(L132&lt;&gt;"",L132&lt;=TODAY()),"Baja",IF(AND(K132&lt;&gt;"",K132&gt;TODAY()),"Próxima alta","Activo")))</f>
        <v/>
      </c>
      <c r="N132" s="14" t="n"/>
    </row>
    <row r="133">
      <c r="A133" s="13" t="n">
        <v>129</v>
      </c>
      <c r="B133" s="14" t="n"/>
      <c r="C133" s="14" t="n"/>
      <c r="D133" s="14" t="n"/>
      <c r="E133" s="14" t="n"/>
      <c r="F133" s="15">
        <f>IF(E133="","",IFERROR(INDEX(Listas!$B$5:$B$24,MATCH(E133,Listas!$A$5:$A$24,0)),""))</f>
        <v/>
      </c>
      <c r="G133" s="16" t="n"/>
      <c r="H133" s="17">
        <f>IF(G133&lt;&gt;"",G133,F133)</f>
        <v/>
      </c>
      <c r="I133" s="14" t="n"/>
      <c r="J133" s="18" t="n"/>
      <c r="K133" s="19" t="n"/>
      <c r="L133" s="19" t="n"/>
      <c r="M133" s="20">
        <f>IF(B133="","",IF(AND(L133&lt;&gt;"",L133&lt;=TODAY()),"Baja",IF(AND(K133&lt;&gt;"",K133&gt;TODAY()),"Próxima alta","Activo")))</f>
        <v/>
      </c>
      <c r="N133" s="14" t="n"/>
    </row>
    <row r="134">
      <c r="A134" s="13" t="n">
        <v>130</v>
      </c>
      <c r="B134" s="14" t="n"/>
      <c r="C134" s="14" t="n"/>
      <c r="D134" s="14" t="n"/>
      <c r="E134" s="14" t="n"/>
      <c r="F134" s="15">
        <f>IF(E134="","",IFERROR(INDEX(Listas!$B$5:$B$24,MATCH(E134,Listas!$A$5:$A$24,0)),""))</f>
        <v/>
      </c>
      <c r="G134" s="16" t="n"/>
      <c r="H134" s="17">
        <f>IF(G134&lt;&gt;"",G134,F134)</f>
        <v/>
      </c>
      <c r="I134" s="14" t="n"/>
      <c r="J134" s="18" t="n"/>
      <c r="K134" s="19" t="n"/>
      <c r="L134" s="19" t="n"/>
      <c r="M134" s="20">
        <f>IF(B134="","",IF(AND(L134&lt;&gt;"",L134&lt;=TODAY()),"Baja",IF(AND(K134&lt;&gt;"",K134&gt;TODAY()),"Próxima alta","Activo")))</f>
        <v/>
      </c>
      <c r="N134" s="14" t="n"/>
    </row>
    <row r="135">
      <c r="A135" s="13" t="n">
        <v>131</v>
      </c>
      <c r="B135" s="14" t="n"/>
      <c r="C135" s="14" t="n"/>
      <c r="D135" s="14" t="n"/>
      <c r="E135" s="14" t="n"/>
      <c r="F135" s="15">
        <f>IF(E135="","",IFERROR(INDEX(Listas!$B$5:$B$24,MATCH(E135,Listas!$A$5:$A$24,0)),""))</f>
        <v/>
      </c>
      <c r="G135" s="16" t="n"/>
      <c r="H135" s="17">
        <f>IF(G135&lt;&gt;"",G135,F135)</f>
        <v/>
      </c>
      <c r="I135" s="14" t="n"/>
      <c r="J135" s="18" t="n"/>
      <c r="K135" s="19" t="n"/>
      <c r="L135" s="19" t="n"/>
      <c r="M135" s="20">
        <f>IF(B135="","",IF(AND(L135&lt;&gt;"",L135&lt;=TODAY()),"Baja",IF(AND(K135&lt;&gt;"",K135&gt;TODAY()),"Próxima alta","Activo")))</f>
        <v/>
      </c>
      <c r="N135" s="14" t="n"/>
    </row>
    <row r="136">
      <c r="A136" s="13" t="n">
        <v>132</v>
      </c>
      <c r="B136" s="14" t="n"/>
      <c r="C136" s="14" t="n"/>
      <c r="D136" s="14" t="n"/>
      <c r="E136" s="14" t="n"/>
      <c r="F136" s="15">
        <f>IF(E136="","",IFERROR(INDEX(Listas!$B$5:$B$24,MATCH(E136,Listas!$A$5:$A$24,0)),""))</f>
        <v/>
      </c>
      <c r="G136" s="16" t="n"/>
      <c r="H136" s="17">
        <f>IF(G136&lt;&gt;"",G136,F136)</f>
        <v/>
      </c>
      <c r="I136" s="14" t="n"/>
      <c r="J136" s="18" t="n"/>
      <c r="K136" s="19" t="n"/>
      <c r="L136" s="19" t="n"/>
      <c r="M136" s="20">
        <f>IF(B136="","",IF(AND(L136&lt;&gt;"",L136&lt;=TODAY()),"Baja",IF(AND(K136&lt;&gt;"",K136&gt;TODAY()),"Próxima alta","Activo")))</f>
        <v/>
      </c>
      <c r="N136" s="14" t="n"/>
    </row>
    <row r="137">
      <c r="A137" s="13" t="n">
        <v>133</v>
      </c>
      <c r="B137" s="14" t="n"/>
      <c r="C137" s="14" t="n"/>
      <c r="D137" s="14" t="n"/>
      <c r="E137" s="14" t="n"/>
      <c r="F137" s="15">
        <f>IF(E137="","",IFERROR(INDEX(Listas!$B$5:$B$24,MATCH(E137,Listas!$A$5:$A$24,0)),""))</f>
        <v/>
      </c>
      <c r="G137" s="16" t="n"/>
      <c r="H137" s="17">
        <f>IF(G137&lt;&gt;"",G137,F137)</f>
        <v/>
      </c>
      <c r="I137" s="14" t="n"/>
      <c r="J137" s="18" t="n"/>
      <c r="K137" s="19" t="n"/>
      <c r="L137" s="19" t="n"/>
      <c r="M137" s="20">
        <f>IF(B137="","",IF(AND(L137&lt;&gt;"",L137&lt;=TODAY()),"Baja",IF(AND(K137&lt;&gt;"",K137&gt;TODAY()),"Próxima alta","Activo")))</f>
        <v/>
      </c>
      <c r="N137" s="14" t="n"/>
    </row>
    <row r="138">
      <c r="A138" s="13" t="n">
        <v>134</v>
      </c>
      <c r="B138" s="14" t="n"/>
      <c r="C138" s="14" t="n"/>
      <c r="D138" s="14" t="n"/>
      <c r="E138" s="14" t="n"/>
      <c r="F138" s="15">
        <f>IF(E138="","",IFERROR(INDEX(Listas!$B$5:$B$24,MATCH(E138,Listas!$A$5:$A$24,0)),""))</f>
        <v/>
      </c>
      <c r="G138" s="16" t="n"/>
      <c r="H138" s="17">
        <f>IF(G138&lt;&gt;"",G138,F138)</f>
        <v/>
      </c>
      <c r="I138" s="14" t="n"/>
      <c r="J138" s="18" t="n"/>
      <c r="K138" s="19" t="n"/>
      <c r="L138" s="19" t="n"/>
      <c r="M138" s="20">
        <f>IF(B138="","",IF(AND(L138&lt;&gt;"",L138&lt;=TODAY()),"Baja",IF(AND(K138&lt;&gt;"",K138&gt;TODAY()),"Próxima alta","Activo")))</f>
        <v/>
      </c>
      <c r="N138" s="14" t="n"/>
    </row>
    <row r="139">
      <c r="A139" s="13" t="n">
        <v>135</v>
      </c>
      <c r="B139" s="14" t="n"/>
      <c r="C139" s="14" t="n"/>
      <c r="D139" s="14" t="n"/>
      <c r="E139" s="14" t="n"/>
      <c r="F139" s="15">
        <f>IF(E139="","",IFERROR(INDEX(Listas!$B$5:$B$24,MATCH(E139,Listas!$A$5:$A$24,0)),""))</f>
        <v/>
      </c>
      <c r="G139" s="16" t="n"/>
      <c r="H139" s="17">
        <f>IF(G139&lt;&gt;"",G139,F139)</f>
        <v/>
      </c>
      <c r="I139" s="14" t="n"/>
      <c r="J139" s="18" t="n"/>
      <c r="K139" s="19" t="n"/>
      <c r="L139" s="19" t="n"/>
      <c r="M139" s="20">
        <f>IF(B139="","",IF(AND(L139&lt;&gt;"",L139&lt;=TODAY()),"Baja",IF(AND(K139&lt;&gt;"",K139&gt;TODAY()),"Próxima alta","Activo")))</f>
        <v/>
      </c>
      <c r="N139" s="14" t="n"/>
    </row>
    <row r="140">
      <c r="A140" s="13" t="n">
        <v>136</v>
      </c>
      <c r="B140" s="14" t="n"/>
      <c r="C140" s="14" t="n"/>
      <c r="D140" s="14" t="n"/>
      <c r="E140" s="14" t="n"/>
      <c r="F140" s="15">
        <f>IF(E140="","",IFERROR(INDEX(Listas!$B$5:$B$24,MATCH(E140,Listas!$A$5:$A$24,0)),""))</f>
        <v/>
      </c>
      <c r="G140" s="16" t="n"/>
      <c r="H140" s="17">
        <f>IF(G140&lt;&gt;"",G140,F140)</f>
        <v/>
      </c>
      <c r="I140" s="14" t="n"/>
      <c r="J140" s="18" t="n"/>
      <c r="K140" s="19" t="n"/>
      <c r="L140" s="19" t="n"/>
      <c r="M140" s="20">
        <f>IF(B140="","",IF(AND(L140&lt;&gt;"",L140&lt;=TODAY()),"Baja",IF(AND(K140&lt;&gt;"",K140&gt;TODAY()),"Próxima alta","Activo")))</f>
        <v/>
      </c>
      <c r="N140" s="14" t="n"/>
    </row>
    <row r="141">
      <c r="A141" s="13" t="n">
        <v>137</v>
      </c>
      <c r="B141" s="14" t="n"/>
      <c r="C141" s="14" t="n"/>
      <c r="D141" s="14" t="n"/>
      <c r="E141" s="14" t="n"/>
      <c r="F141" s="15">
        <f>IF(E141="","",IFERROR(INDEX(Listas!$B$5:$B$24,MATCH(E141,Listas!$A$5:$A$24,0)),""))</f>
        <v/>
      </c>
      <c r="G141" s="16" t="n"/>
      <c r="H141" s="17">
        <f>IF(G141&lt;&gt;"",G141,F141)</f>
        <v/>
      </c>
      <c r="I141" s="14" t="n"/>
      <c r="J141" s="18" t="n"/>
      <c r="K141" s="19" t="n"/>
      <c r="L141" s="19" t="n"/>
      <c r="M141" s="20">
        <f>IF(B141="","",IF(AND(L141&lt;&gt;"",L141&lt;=TODAY()),"Baja",IF(AND(K141&lt;&gt;"",K141&gt;TODAY()),"Próxima alta","Activo")))</f>
        <v/>
      </c>
      <c r="N141" s="14" t="n"/>
    </row>
    <row r="142">
      <c r="A142" s="13" t="n">
        <v>138</v>
      </c>
      <c r="B142" s="14" t="n"/>
      <c r="C142" s="14" t="n"/>
      <c r="D142" s="14" t="n"/>
      <c r="E142" s="14" t="n"/>
      <c r="F142" s="15">
        <f>IF(E142="","",IFERROR(INDEX(Listas!$B$5:$B$24,MATCH(E142,Listas!$A$5:$A$24,0)),""))</f>
        <v/>
      </c>
      <c r="G142" s="16" t="n"/>
      <c r="H142" s="17">
        <f>IF(G142&lt;&gt;"",G142,F142)</f>
        <v/>
      </c>
      <c r="I142" s="14" t="n"/>
      <c r="J142" s="18" t="n"/>
      <c r="K142" s="19" t="n"/>
      <c r="L142" s="19" t="n"/>
      <c r="M142" s="20">
        <f>IF(B142="","",IF(AND(L142&lt;&gt;"",L142&lt;=TODAY()),"Baja",IF(AND(K142&lt;&gt;"",K142&gt;TODAY()),"Próxima alta","Activo")))</f>
        <v/>
      </c>
      <c r="N142" s="14" t="n"/>
    </row>
    <row r="143">
      <c r="A143" s="13" t="n">
        <v>139</v>
      </c>
      <c r="B143" s="14" t="n"/>
      <c r="C143" s="14" t="n"/>
      <c r="D143" s="14" t="n"/>
      <c r="E143" s="14" t="n"/>
      <c r="F143" s="15">
        <f>IF(E143="","",IFERROR(INDEX(Listas!$B$5:$B$24,MATCH(E143,Listas!$A$5:$A$24,0)),""))</f>
        <v/>
      </c>
      <c r="G143" s="16" t="n"/>
      <c r="H143" s="17">
        <f>IF(G143&lt;&gt;"",G143,F143)</f>
        <v/>
      </c>
      <c r="I143" s="14" t="n"/>
      <c r="J143" s="18" t="n"/>
      <c r="K143" s="19" t="n"/>
      <c r="L143" s="19" t="n"/>
      <c r="M143" s="20">
        <f>IF(B143="","",IF(AND(L143&lt;&gt;"",L143&lt;=TODAY()),"Baja",IF(AND(K143&lt;&gt;"",K143&gt;TODAY()),"Próxima alta","Activo")))</f>
        <v/>
      </c>
      <c r="N143" s="14" t="n"/>
    </row>
    <row r="144">
      <c r="A144" s="13" t="n">
        <v>140</v>
      </c>
      <c r="B144" s="14" t="n"/>
      <c r="C144" s="14" t="n"/>
      <c r="D144" s="14" t="n"/>
      <c r="E144" s="14" t="n"/>
      <c r="F144" s="15">
        <f>IF(E144="","",IFERROR(INDEX(Listas!$B$5:$B$24,MATCH(E144,Listas!$A$5:$A$24,0)),""))</f>
        <v/>
      </c>
      <c r="G144" s="16" t="n"/>
      <c r="H144" s="17">
        <f>IF(G144&lt;&gt;"",G144,F144)</f>
        <v/>
      </c>
      <c r="I144" s="14" t="n"/>
      <c r="J144" s="18" t="n"/>
      <c r="K144" s="19" t="n"/>
      <c r="L144" s="19" t="n"/>
      <c r="M144" s="20">
        <f>IF(B144="","",IF(AND(L144&lt;&gt;"",L144&lt;=TODAY()),"Baja",IF(AND(K144&lt;&gt;"",K144&gt;TODAY()),"Próxima alta","Activo")))</f>
        <v/>
      </c>
      <c r="N144" s="14" t="n"/>
    </row>
    <row r="145">
      <c r="A145" s="13" t="n">
        <v>141</v>
      </c>
      <c r="B145" s="14" t="n"/>
      <c r="C145" s="14" t="n"/>
      <c r="D145" s="14" t="n"/>
      <c r="E145" s="14" t="n"/>
      <c r="F145" s="15">
        <f>IF(E145="","",IFERROR(INDEX(Listas!$B$5:$B$24,MATCH(E145,Listas!$A$5:$A$24,0)),""))</f>
        <v/>
      </c>
      <c r="G145" s="16" t="n"/>
      <c r="H145" s="17">
        <f>IF(G145&lt;&gt;"",G145,F145)</f>
        <v/>
      </c>
      <c r="I145" s="14" t="n"/>
      <c r="J145" s="18" t="n"/>
      <c r="K145" s="19" t="n"/>
      <c r="L145" s="19" t="n"/>
      <c r="M145" s="20">
        <f>IF(B145="","",IF(AND(L145&lt;&gt;"",L145&lt;=TODAY()),"Baja",IF(AND(K145&lt;&gt;"",K145&gt;TODAY()),"Próxima alta","Activo")))</f>
        <v/>
      </c>
      <c r="N145" s="14" t="n"/>
    </row>
    <row r="146">
      <c r="A146" s="13" t="n">
        <v>142</v>
      </c>
      <c r="B146" s="14" t="n"/>
      <c r="C146" s="14" t="n"/>
      <c r="D146" s="14" t="n"/>
      <c r="E146" s="14" t="n"/>
      <c r="F146" s="15">
        <f>IF(E146="","",IFERROR(INDEX(Listas!$B$5:$B$24,MATCH(E146,Listas!$A$5:$A$24,0)),""))</f>
        <v/>
      </c>
      <c r="G146" s="16" t="n"/>
      <c r="H146" s="17">
        <f>IF(G146&lt;&gt;"",G146,F146)</f>
        <v/>
      </c>
      <c r="I146" s="14" t="n"/>
      <c r="J146" s="18" t="n"/>
      <c r="K146" s="19" t="n"/>
      <c r="L146" s="19" t="n"/>
      <c r="M146" s="20">
        <f>IF(B146="","",IF(AND(L146&lt;&gt;"",L146&lt;=TODAY()),"Baja",IF(AND(K146&lt;&gt;"",K146&gt;TODAY()),"Próxima alta","Activo")))</f>
        <v/>
      </c>
      <c r="N146" s="14" t="n"/>
    </row>
    <row r="147">
      <c r="A147" s="13" t="n">
        <v>143</v>
      </c>
      <c r="B147" s="14" t="n"/>
      <c r="C147" s="14" t="n"/>
      <c r="D147" s="14" t="n"/>
      <c r="E147" s="14" t="n"/>
      <c r="F147" s="15">
        <f>IF(E147="","",IFERROR(INDEX(Listas!$B$5:$B$24,MATCH(E147,Listas!$A$5:$A$24,0)),""))</f>
        <v/>
      </c>
      <c r="G147" s="16" t="n"/>
      <c r="H147" s="17">
        <f>IF(G147&lt;&gt;"",G147,F147)</f>
        <v/>
      </c>
      <c r="I147" s="14" t="n"/>
      <c r="J147" s="18" t="n"/>
      <c r="K147" s="19" t="n"/>
      <c r="L147" s="19" t="n"/>
      <c r="M147" s="20">
        <f>IF(B147="","",IF(AND(L147&lt;&gt;"",L147&lt;=TODAY()),"Baja",IF(AND(K147&lt;&gt;"",K147&gt;TODAY()),"Próxima alta","Activo")))</f>
        <v/>
      </c>
      <c r="N147" s="14" t="n"/>
    </row>
    <row r="148">
      <c r="A148" s="13" t="n">
        <v>144</v>
      </c>
      <c r="B148" s="14" t="n"/>
      <c r="C148" s="14" t="n"/>
      <c r="D148" s="14" t="n"/>
      <c r="E148" s="14" t="n"/>
      <c r="F148" s="15">
        <f>IF(E148="","",IFERROR(INDEX(Listas!$B$5:$B$24,MATCH(E148,Listas!$A$5:$A$24,0)),""))</f>
        <v/>
      </c>
      <c r="G148" s="16" t="n"/>
      <c r="H148" s="17">
        <f>IF(G148&lt;&gt;"",G148,F148)</f>
        <v/>
      </c>
      <c r="I148" s="14" t="n"/>
      <c r="J148" s="18" t="n"/>
      <c r="K148" s="19" t="n"/>
      <c r="L148" s="19" t="n"/>
      <c r="M148" s="20">
        <f>IF(B148="","",IF(AND(L148&lt;&gt;"",L148&lt;=TODAY()),"Baja",IF(AND(K148&lt;&gt;"",K148&gt;TODAY()),"Próxima alta","Activo")))</f>
        <v/>
      </c>
      <c r="N148" s="14" t="n"/>
    </row>
    <row r="149">
      <c r="A149" s="13" t="n">
        <v>145</v>
      </c>
      <c r="B149" s="14" t="n"/>
      <c r="C149" s="14" t="n"/>
      <c r="D149" s="14" t="n"/>
      <c r="E149" s="14" t="n"/>
      <c r="F149" s="15">
        <f>IF(E149="","",IFERROR(INDEX(Listas!$B$5:$B$24,MATCH(E149,Listas!$A$5:$A$24,0)),""))</f>
        <v/>
      </c>
      <c r="G149" s="16" t="n"/>
      <c r="H149" s="17">
        <f>IF(G149&lt;&gt;"",G149,F149)</f>
        <v/>
      </c>
      <c r="I149" s="14" t="n"/>
      <c r="J149" s="18" t="n"/>
      <c r="K149" s="19" t="n"/>
      <c r="L149" s="19" t="n"/>
      <c r="M149" s="20">
        <f>IF(B149="","",IF(AND(L149&lt;&gt;"",L149&lt;=TODAY()),"Baja",IF(AND(K149&lt;&gt;"",K149&gt;TODAY()),"Próxima alta","Activo")))</f>
        <v/>
      </c>
      <c r="N149" s="14" t="n"/>
    </row>
    <row r="150">
      <c r="A150" s="13" t="n">
        <v>146</v>
      </c>
      <c r="B150" s="14" t="n"/>
      <c r="C150" s="14" t="n"/>
      <c r="D150" s="14" t="n"/>
      <c r="E150" s="14" t="n"/>
      <c r="F150" s="15">
        <f>IF(E150="","",IFERROR(INDEX(Listas!$B$5:$B$24,MATCH(E150,Listas!$A$5:$A$24,0)),""))</f>
        <v/>
      </c>
      <c r="G150" s="16" t="n"/>
      <c r="H150" s="17">
        <f>IF(G150&lt;&gt;"",G150,F150)</f>
        <v/>
      </c>
      <c r="I150" s="14" t="n"/>
      <c r="J150" s="18" t="n"/>
      <c r="K150" s="19" t="n"/>
      <c r="L150" s="19" t="n"/>
      <c r="M150" s="20">
        <f>IF(B150="","",IF(AND(L150&lt;&gt;"",L150&lt;=TODAY()),"Baja",IF(AND(K150&lt;&gt;"",K150&gt;TODAY()),"Próxima alta","Activo")))</f>
        <v/>
      </c>
      <c r="N150" s="14" t="n"/>
    </row>
    <row r="151">
      <c r="A151" s="13" t="n">
        <v>147</v>
      </c>
      <c r="B151" s="14" t="n"/>
      <c r="C151" s="14" t="n"/>
      <c r="D151" s="14" t="n"/>
      <c r="E151" s="14" t="n"/>
      <c r="F151" s="15">
        <f>IF(E151="","",IFERROR(INDEX(Listas!$B$5:$B$24,MATCH(E151,Listas!$A$5:$A$24,0)),""))</f>
        <v/>
      </c>
      <c r="G151" s="16" t="n"/>
      <c r="H151" s="17">
        <f>IF(G151&lt;&gt;"",G151,F151)</f>
        <v/>
      </c>
      <c r="I151" s="14" t="n"/>
      <c r="J151" s="18" t="n"/>
      <c r="K151" s="19" t="n"/>
      <c r="L151" s="19" t="n"/>
      <c r="M151" s="20">
        <f>IF(B151="","",IF(AND(L151&lt;&gt;"",L151&lt;=TODAY()),"Baja",IF(AND(K151&lt;&gt;"",K151&gt;TODAY()),"Próxima alta","Activo")))</f>
        <v/>
      </c>
      <c r="N151" s="14" t="n"/>
    </row>
    <row r="152">
      <c r="A152" s="13" t="n">
        <v>148</v>
      </c>
      <c r="B152" s="14" t="n"/>
      <c r="C152" s="14" t="n"/>
      <c r="D152" s="14" t="n"/>
      <c r="E152" s="14" t="n"/>
      <c r="F152" s="15">
        <f>IF(E152="","",IFERROR(INDEX(Listas!$B$5:$B$24,MATCH(E152,Listas!$A$5:$A$24,0)),""))</f>
        <v/>
      </c>
      <c r="G152" s="16" t="n"/>
      <c r="H152" s="17">
        <f>IF(G152&lt;&gt;"",G152,F152)</f>
        <v/>
      </c>
      <c r="I152" s="14" t="n"/>
      <c r="J152" s="18" t="n"/>
      <c r="K152" s="19" t="n"/>
      <c r="L152" s="19" t="n"/>
      <c r="M152" s="20">
        <f>IF(B152="","",IF(AND(L152&lt;&gt;"",L152&lt;=TODAY()),"Baja",IF(AND(K152&lt;&gt;"",K152&gt;TODAY()),"Próxima alta","Activo")))</f>
        <v/>
      </c>
      <c r="N152" s="14" t="n"/>
    </row>
    <row r="153">
      <c r="A153" s="13" t="n">
        <v>149</v>
      </c>
      <c r="B153" s="14" t="n"/>
      <c r="C153" s="14" t="n"/>
      <c r="D153" s="14" t="n"/>
      <c r="E153" s="14" t="n"/>
      <c r="F153" s="15">
        <f>IF(E153="","",IFERROR(INDEX(Listas!$B$5:$B$24,MATCH(E153,Listas!$A$5:$A$24,0)),""))</f>
        <v/>
      </c>
      <c r="G153" s="16" t="n"/>
      <c r="H153" s="17">
        <f>IF(G153&lt;&gt;"",G153,F153)</f>
        <v/>
      </c>
      <c r="I153" s="14" t="n"/>
      <c r="J153" s="18" t="n"/>
      <c r="K153" s="19" t="n"/>
      <c r="L153" s="19" t="n"/>
      <c r="M153" s="20">
        <f>IF(B153="","",IF(AND(L153&lt;&gt;"",L153&lt;=TODAY()),"Baja",IF(AND(K153&lt;&gt;"",K153&gt;TODAY()),"Próxima alta","Activo")))</f>
        <v/>
      </c>
      <c r="N153" s="14" t="n"/>
    </row>
    <row r="154">
      <c r="A154" s="13" t="n">
        <v>150</v>
      </c>
      <c r="B154" s="14" t="n"/>
      <c r="C154" s="14" t="n"/>
      <c r="D154" s="14" t="n"/>
      <c r="E154" s="14" t="n"/>
      <c r="F154" s="15">
        <f>IF(E154="","",IFERROR(INDEX(Listas!$B$5:$B$24,MATCH(E154,Listas!$A$5:$A$24,0)),""))</f>
        <v/>
      </c>
      <c r="G154" s="16" t="n"/>
      <c r="H154" s="17">
        <f>IF(G154&lt;&gt;"",G154,F154)</f>
        <v/>
      </c>
      <c r="I154" s="14" t="n"/>
      <c r="J154" s="18" t="n"/>
      <c r="K154" s="19" t="n"/>
      <c r="L154" s="19" t="n"/>
      <c r="M154" s="20">
        <f>IF(B154="","",IF(AND(L154&lt;&gt;"",L154&lt;=TODAY()),"Baja",IF(AND(K154&lt;&gt;"",K154&gt;TODAY()),"Próxima alta","Activo")))</f>
        <v/>
      </c>
      <c r="N154" s="14" t="n"/>
    </row>
    <row r="155">
      <c r="A155" s="13" t="n">
        <v>151</v>
      </c>
      <c r="B155" s="14" t="n"/>
      <c r="C155" s="14" t="n"/>
      <c r="D155" s="14" t="n"/>
      <c r="E155" s="14" t="n"/>
      <c r="F155" s="15">
        <f>IF(E155="","",IFERROR(INDEX(Listas!$B$5:$B$24,MATCH(E155,Listas!$A$5:$A$24,0)),""))</f>
        <v/>
      </c>
      <c r="G155" s="16" t="n"/>
      <c r="H155" s="17">
        <f>IF(G155&lt;&gt;"",G155,F155)</f>
        <v/>
      </c>
      <c r="I155" s="14" t="n"/>
      <c r="J155" s="18" t="n"/>
      <c r="K155" s="19" t="n"/>
      <c r="L155" s="19" t="n"/>
      <c r="M155" s="20">
        <f>IF(B155="","",IF(AND(L155&lt;&gt;"",L155&lt;=TODAY()),"Baja",IF(AND(K155&lt;&gt;"",K155&gt;TODAY()),"Próxima alta","Activo")))</f>
        <v/>
      </c>
      <c r="N155" s="14" t="n"/>
    </row>
    <row r="156">
      <c r="A156" s="13" t="n">
        <v>152</v>
      </c>
      <c r="B156" s="14" t="n"/>
      <c r="C156" s="14" t="n"/>
      <c r="D156" s="14" t="n"/>
      <c r="E156" s="14" t="n"/>
      <c r="F156" s="15">
        <f>IF(E156="","",IFERROR(INDEX(Listas!$B$5:$B$24,MATCH(E156,Listas!$A$5:$A$24,0)),""))</f>
        <v/>
      </c>
      <c r="G156" s="16" t="n"/>
      <c r="H156" s="17">
        <f>IF(G156&lt;&gt;"",G156,F156)</f>
        <v/>
      </c>
      <c r="I156" s="14" t="n"/>
      <c r="J156" s="18" t="n"/>
      <c r="K156" s="19" t="n"/>
      <c r="L156" s="19" t="n"/>
      <c r="M156" s="20">
        <f>IF(B156="","",IF(AND(L156&lt;&gt;"",L156&lt;=TODAY()),"Baja",IF(AND(K156&lt;&gt;"",K156&gt;TODAY()),"Próxima alta","Activo")))</f>
        <v/>
      </c>
      <c r="N156" s="14" t="n"/>
    </row>
    <row r="157">
      <c r="A157" s="13" t="n">
        <v>153</v>
      </c>
      <c r="B157" s="14" t="n"/>
      <c r="C157" s="14" t="n"/>
      <c r="D157" s="14" t="n"/>
      <c r="E157" s="14" t="n"/>
      <c r="F157" s="15">
        <f>IF(E157="","",IFERROR(INDEX(Listas!$B$5:$B$24,MATCH(E157,Listas!$A$5:$A$24,0)),""))</f>
        <v/>
      </c>
      <c r="G157" s="16" t="n"/>
      <c r="H157" s="17">
        <f>IF(G157&lt;&gt;"",G157,F157)</f>
        <v/>
      </c>
      <c r="I157" s="14" t="n"/>
      <c r="J157" s="18" t="n"/>
      <c r="K157" s="19" t="n"/>
      <c r="L157" s="19" t="n"/>
      <c r="M157" s="20">
        <f>IF(B157="","",IF(AND(L157&lt;&gt;"",L157&lt;=TODAY()),"Baja",IF(AND(K157&lt;&gt;"",K157&gt;TODAY()),"Próxima alta","Activo")))</f>
        <v/>
      </c>
      <c r="N157" s="14" t="n"/>
    </row>
    <row r="158">
      <c r="A158" s="13" t="n">
        <v>154</v>
      </c>
      <c r="B158" s="14" t="n"/>
      <c r="C158" s="14" t="n"/>
      <c r="D158" s="14" t="n"/>
      <c r="E158" s="14" t="n"/>
      <c r="F158" s="15">
        <f>IF(E158="","",IFERROR(INDEX(Listas!$B$5:$B$24,MATCH(E158,Listas!$A$5:$A$24,0)),""))</f>
        <v/>
      </c>
      <c r="G158" s="16" t="n"/>
      <c r="H158" s="17">
        <f>IF(G158&lt;&gt;"",G158,F158)</f>
        <v/>
      </c>
      <c r="I158" s="14" t="n"/>
      <c r="J158" s="18" t="n"/>
      <c r="K158" s="19" t="n"/>
      <c r="L158" s="19" t="n"/>
      <c r="M158" s="20">
        <f>IF(B158="","",IF(AND(L158&lt;&gt;"",L158&lt;=TODAY()),"Baja",IF(AND(K158&lt;&gt;"",K158&gt;TODAY()),"Próxima alta","Activo")))</f>
        <v/>
      </c>
      <c r="N158" s="14" t="n"/>
    </row>
    <row r="159">
      <c r="A159" s="13" t="n">
        <v>155</v>
      </c>
      <c r="B159" s="14" t="n"/>
      <c r="C159" s="14" t="n"/>
      <c r="D159" s="14" t="n"/>
      <c r="E159" s="14" t="n"/>
      <c r="F159" s="15">
        <f>IF(E159="","",IFERROR(INDEX(Listas!$B$5:$B$24,MATCH(E159,Listas!$A$5:$A$24,0)),""))</f>
        <v/>
      </c>
      <c r="G159" s="16" t="n"/>
      <c r="H159" s="17">
        <f>IF(G159&lt;&gt;"",G159,F159)</f>
        <v/>
      </c>
      <c r="I159" s="14" t="n"/>
      <c r="J159" s="18" t="n"/>
      <c r="K159" s="19" t="n"/>
      <c r="L159" s="19" t="n"/>
      <c r="M159" s="20">
        <f>IF(B159="","",IF(AND(L159&lt;&gt;"",L159&lt;=TODAY()),"Baja",IF(AND(K159&lt;&gt;"",K159&gt;TODAY()),"Próxima alta","Activo")))</f>
        <v/>
      </c>
      <c r="N159" s="14" t="n"/>
    </row>
    <row r="160">
      <c r="A160" s="13" t="n">
        <v>156</v>
      </c>
      <c r="B160" s="14" t="n"/>
      <c r="C160" s="14" t="n"/>
      <c r="D160" s="14" t="n"/>
      <c r="E160" s="14" t="n"/>
      <c r="F160" s="15">
        <f>IF(E160="","",IFERROR(INDEX(Listas!$B$5:$B$24,MATCH(E160,Listas!$A$5:$A$24,0)),""))</f>
        <v/>
      </c>
      <c r="G160" s="16" t="n"/>
      <c r="H160" s="17">
        <f>IF(G160&lt;&gt;"",G160,F160)</f>
        <v/>
      </c>
      <c r="I160" s="14" t="n"/>
      <c r="J160" s="18" t="n"/>
      <c r="K160" s="19" t="n"/>
      <c r="L160" s="19" t="n"/>
      <c r="M160" s="20">
        <f>IF(B160="","",IF(AND(L160&lt;&gt;"",L160&lt;=TODAY()),"Baja",IF(AND(K160&lt;&gt;"",K160&gt;TODAY()),"Próxima alta","Activo")))</f>
        <v/>
      </c>
      <c r="N160" s="14" t="n"/>
    </row>
    <row r="161">
      <c r="A161" s="13" t="n">
        <v>157</v>
      </c>
      <c r="B161" s="14" t="n"/>
      <c r="C161" s="14" t="n"/>
      <c r="D161" s="14" t="n"/>
      <c r="E161" s="14" t="n"/>
      <c r="F161" s="15">
        <f>IF(E161="","",IFERROR(INDEX(Listas!$B$5:$B$24,MATCH(E161,Listas!$A$5:$A$24,0)),""))</f>
        <v/>
      </c>
      <c r="G161" s="16" t="n"/>
      <c r="H161" s="17">
        <f>IF(G161&lt;&gt;"",G161,F161)</f>
        <v/>
      </c>
      <c r="I161" s="14" t="n"/>
      <c r="J161" s="18" t="n"/>
      <c r="K161" s="19" t="n"/>
      <c r="L161" s="19" t="n"/>
      <c r="M161" s="20">
        <f>IF(B161="","",IF(AND(L161&lt;&gt;"",L161&lt;=TODAY()),"Baja",IF(AND(K161&lt;&gt;"",K161&gt;TODAY()),"Próxima alta","Activo")))</f>
        <v/>
      </c>
      <c r="N161" s="14" t="n"/>
    </row>
    <row r="162">
      <c r="A162" s="13" t="n">
        <v>158</v>
      </c>
      <c r="B162" s="14" t="n"/>
      <c r="C162" s="14" t="n"/>
      <c r="D162" s="14" t="n"/>
      <c r="E162" s="14" t="n"/>
      <c r="F162" s="15">
        <f>IF(E162="","",IFERROR(INDEX(Listas!$B$5:$B$24,MATCH(E162,Listas!$A$5:$A$24,0)),""))</f>
        <v/>
      </c>
      <c r="G162" s="16" t="n"/>
      <c r="H162" s="17">
        <f>IF(G162&lt;&gt;"",G162,F162)</f>
        <v/>
      </c>
      <c r="I162" s="14" t="n"/>
      <c r="J162" s="18" t="n"/>
      <c r="K162" s="19" t="n"/>
      <c r="L162" s="19" t="n"/>
      <c r="M162" s="20">
        <f>IF(B162="","",IF(AND(L162&lt;&gt;"",L162&lt;=TODAY()),"Baja",IF(AND(K162&lt;&gt;"",K162&gt;TODAY()),"Próxima alta","Activo")))</f>
        <v/>
      </c>
      <c r="N162" s="14" t="n"/>
    </row>
    <row r="163">
      <c r="A163" s="13" t="n">
        <v>159</v>
      </c>
      <c r="B163" s="14" t="n"/>
      <c r="C163" s="14" t="n"/>
      <c r="D163" s="14" t="n"/>
      <c r="E163" s="14" t="n"/>
      <c r="F163" s="15">
        <f>IF(E163="","",IFERROR(INDEX(Listas!$B$5:$B$24,MATCH(E163,Listas!$A$5:$A$24,0)),""))</f>
        <v/>
      </c>
      <c r="G163" s="16" t="n"/>
      <c r="H163" s="17">
        <f>IF(G163&lt;&gt;"",G163,F163)</f>
        <v/>
      </c>
      <c r="I163" s="14" t="n"/>
      <c r="J163" s="18" t="n"/>
      <c r="K163" s="19" t="n"/>
      <c r="L163" s="19" t="n"/>
      <c r="M163" s="20">
        <f>IF(B163="","",IF(AND(L163&lt;&gt;"",L163&lt;=TODAY()),"Baja",IF(AND(K163&lt;&gt;"",K163&gt;TODAY()),"Próxima alta","Activo")))</f>
        <v/>
      </c>
      <c r="N163" s="14" t="n"/>
    </row>
    <row r="164">
      <c r="A164" s="13" t="n">
        <v>160</v>
      </c>
      <c r="B164" s="14" t="n"/>
      <c r="C164" s="14" t="n"/>
      <c r="D164" s="14" t="n"/>
      <c r="E164" s="14" t="n"/>
      <c r="F164" s="15">
        <f>IF(E164="","",IFERROR(INDEX(Listas!$B$5:$B$24,MATCH(E164,Listas!$A$5:$A$24,0)),""))</f>
        <v/>
      </c>
      <c r="G164" s="16" t="n"/>
      <c r="H164" s="17">
        <f>IF(G164&lt;&gt;"",G164,F164)</f>
        <v/>
      </c>
      <c r="I164" s="14" t="n"/>
      <c r="J164" s="18" t="n"/>
      <c r="K164" s="19" t="n"/>
      <c r="L164" s="19" t="n"/>
      <c r="M164" s="20">
        <f>IF(B164="","",IF(AND(L164&lt;&gt;"",L164&lt;=TODAY()),"Baja",IF(AND(K164&lt;&gt;"",K164&gt;TODAY()),"Próxima alta","Activo")))</f>
        <v/>
      </c>
      <c r="N164" s="14" t="n"/>
    </row>
    <row r="165">
      <c r="A165" s="13" t="n">
        <v>161</v>
      </c>
      <c r="B165" s="14" t="n"/>
      <c r="C165" s="14" t="n"/>
      <c r="D165" s="14" t="n"/>
      <c r="E165" s="14" t="n"/>
      <c r="F165" s="15">
        <f>IF(E165="","",IFERROR(INDEX(Listas!$B$5:$B$24,MATCH(E165,Listas!$A$5:$A$24,0)),""))</f>
        <v/>
      </c>
      <c r="G165" s="16" t="n"/>
      <c r="H165" s="17">
        <f>IF(G165&lt;&gt;"",G165,F165)</f>
        <v/>
      </c>
      <c r="I165" s="14" t="n"/>
      <c r="J165" s="18" t="n"/>
      <c r="K165" s="19" t="n"/>
      <c r="L165" s="19" t="n"/>
      <c r="M165" s="20">
        <f>IF(B165="","",IF(AND(L165&lt;&gt;"",L165&lt;=TODAY()),"Baja",IF(AND(K165&lt;&gt;"",K165&gt;TODAY()),"Próxima alta","Activo")))</f>
        <v/>
      </c>
      <c r="N165" s="14" t="n"/>
    </row>
    <row r="166">
      <c r="A166" s="13" t="n">
        <v>162</v>
      </c>
      <c r="B166" s="14" t="n"/>
      <c r="C166" s="14" t="n"/>
      <c r="D166" s="14" t="n"/>
      <c r="E166" s="14" t="n"/>
      <c r="F166" s="15">
        <f>IF(E166="","",IFERROR(INDEX(Listas!$B$5:$B$24,MATCH(E166,Listas!$A$5:$A$24,0)),""))</f>
        <v/>
      </c>
      <c r="G166" s="16" t="n"/>
      <c r="H166" s="17">
        <f>IF(G166&lt;&gt;"",G166,F166)</f>
        <v/>
      </c>
      <c r="I166" s="14" t="n"/>
      <c r="J166" s="18" t="n"/>
      <c r="K166" s="19" t="n"/>
      <c r="L166" s="19" t="n"/>
      <c r="M166" s="20">
        <f>IF(B166="","",IF(AND(L166&lt;&gt;"",L166&lt;=TODAY()),"Baja",IF(AND(K166&lt;&gt;"",K166&gt;TODAY()),"Próxima alta","Activo")))</f>
        <v/>
      </c>
      <c r="N166" s="14" t="n"/>
    </row>
    <row r="167">
      <c r="A167" s="13" t="n">
        <v>163</v>
      </c>
      <c r="B167" s="14" t="n"/>
      <c r="C167" s="14" t="n"/>
      <c r="D167" s="14" t="n"/>
      <c r="E167" s="14" t="n"/>
      <c r="F167" s="15">
        <f>IF(E167="","",IFERROR(INDEX(Listas!$B$5:$B$24,MATCH(E167,Listas!$A$5:$A$24,0)),""))</f>
        <v/>
      </c>
      <c r="G167" s="16" t="n"/>
      <c r="H167" s="17">
        <f>IF(G167&lt;&gt;"",G167,F167)</f>
        <v/>
      </c>
      <c r="I167" s="14" t="n"/>
      <c r="J167" s="18" t="n"/>
      <c r="K167" s="19" t="n"/>
      <c r="L167" s="19" t="n"/>
      <c r="M167" s="20">
        <f>IF(B167="","",IF(AND(L167&lt;&gt;"",L167&lt;=TODAY()),"Baja",IF(AND(K167&lt;&gt;"",K167&gt;TODAY()),"Próxima alta","Activo")))</f>
        <v/>
      </c>
      <c r="N167" s="14" t="n"/>
    </row>
    <row r="168">
      <c r="A168" s="13" t="n">
        <v>164</v>
      </c>
      <c r="B168" s="14" t="n"/>
      <c r="C168" s="14" t="n"/>
      <c r="D168" s="14" t="n"/>
      <c r="E168" s="14" t="n"/>
      <c r="F168" s="15">
        <f>IF(E168="","",IFERROR(INDEX(Listas!$B$5:$B$24,MATCH(E168,Listas!$A$5:$A$24,0)),""))</f>
        <v/>
      </c>
      <c r="G168" s="16" t="n"/>
      <c r="H168" s="17">
        <f>IF(G168&lt;&gt;"",G168,F168)</f>
        <v/>
      </c>
      <c r="I168" s="14" t="n"/>
      <c r="J168" s="18" t="n"/>
      <c r="K168" s="19" t="n"/>
      <c r="L168" s="19" t="n"/>
      <c r="M168" s="20">
        <f>IF(B168="","",IF(AND(L168&lt;&gt;"",L168&lt;=TODAY()),"Baja",IF(AND(K168&lt;&gt;"",K168&gt;TODAY()),"Próxima alta","Activo")))</f>
        <v/>
      </c>
      <c r="N168" s="14" t="n"/>
    </row>
    <row r="169">
      <c r="A169" s="13" t="n">
        <v>165</v>
      </c>
      <c r="B169" s="14" t="n"/>
      <c r="C169" s="14" t="n"/>
      <c r="D169" s="14" t="n"/>
      <c r="E169" s="14" t="n"/>
      <c r="F169" s="15">
        <f>IF(E169="","",IFERROR(INDEX(Listas!$B$5:$B$24,MATCH(E169,Listas!$A$5:$A$24,0)),""))</f>
        <v/>
      </c>
      <c r="G169" s="16" t="n"/>
      <c r="H169" s="17">
        <f>IF(G169&lt;&gt;"",G169,F169)</f>
        <v/>
      </c>
      <c r="I169" s="14" t="n"/>
      <c r="J169" s="18" t="n"/>
      <c r="K169" s="19" t="n"/>
      <c r="L169" s="19" t="n"/>
      <c r="M169" s="20">
        <f>IF(B169="","",IF(AND(L169&lt;&gt;"",L169&lt;=TODAY()),"Baja",IF(AND(K169&lt;&gt;"",K169&gt;TODAY()),"Próxima alta","Activo")))</f>
        <v/>
      </c>
      <c r="N169" s="14" t="n"/>
    </row>
    <row r="170">
      <c r="A170" s="13" t="n">
        <v>166</v>
      </c>
      <c r="B170" s="14" t="n"/>
      <c r="C170" s="14" t="n"/>
      <c r="D170" s="14" t="n"/>
      <c r="E170" s="14" t="n"/>
      <c r="F170" s="15">
        <f>IF(E170="","",IFERROR(INDEX(Listas!$B$5:$B$24,MATCH(E170,Listas!$A$5:$A$24,0)),""))</f>
        <v/>
      </c>
      <c r="G170" s="16" t="n"/>
      <c r="H170" s="17">
        <f>IF(G170&lt;&gt;"",G170,F170)</f>
        <v/>
      </c>
      <c r="I170" s="14" t="n"/>
      <c r="J170" s="18" t="n"/>
      <c r="K170" s="19" t="n"/>
      <c r="L170" s="19" t="n"/>
      <c r="M170" s="20">
        <f>IF(B170="","",IF(AND(L170&lt;&gt;"",L170&lt;=TODAY()),"Baja",IF(AND(K170&lt;&gt;"",K170&gt;TODAY()),"Próxima alta","Activo")))</f>
        <v/>
      </c>
      <c r="N170" s="14" t="n"/>
    </row>
    <row r="171">
      <c r="A171" s="13" t="n">
        <v>167</v>
      </c>
      <c r="B171" s="14" t="n"/>
      <c r="C171" s="14" t="n"/>
      <c r="D171" s="14" t="n"/>
      <c r="E171" s="14" t="n"/>
      <c r="F171" s="15">
        <f>IF(E171="","",IFERROR(INDEX(Listas!$B$5:$B$24,MATCH(E171,Listas!$A$5:$A$24,0)),""))</f>
        <v/>
      </c>
      <c r="G171" s="16" t="n"/>
      <c r="H171" s="17">
        <f>IF(G171&lt;&gt;"",G171,F171)</f>
        <v/>
      </c>
      <c r="I171" s="14" t="n"/>
      <c r="J171" s="18" t="n"/>
      <c r="K171" s="19" t="n"/>
      <c r="L171" s="19" t="n"/>
      <c r="M171" s="20">
        <f>IF(B171="","",IF(AND(L171&lt;&gt;"",L171&lt;=TODAY()),"Baja",IF(AND(K171&lt;&gt;"",K171&gt;TODAY()),"Próxima alta","Activo")))</f>
        <v/>
      </c>
      <c r="N171" s="14" t="n"/>
    </row>
    <row r="172">
      <c r="A172" s="13" t="n">
        <v>168</v>
      </c>
      <c r="B172" s="14" t="n"/>
      <c r="C172" s="14" t="n"/>
      <c r="D172" s="14" t="n"/>
      <c r="E172" s="14" t="n"/>
      <c r="F172" s="15">
        <f>IF(E172="","",IFERROR(INDEX(Listas!$B$5:$B$24,MATCH(E172,Listas!$A$5:$A$24,0)),""))</f>
        <v/>
      </c>
      <c r="G172" s="16" t="n"/>
      <c r="H172" s="17">
        <f>IF(G172&lt;&gt;"",G172,F172)</f>
        <v/>
      </c>
      <c r="I172" s="14" t="n"/>
      <c r="J172" s="18" t="n"/>
      <c r="K172" s="19" t="n"/>
      <c r="L172" s="19" t="n"/>
      <c r="M172" s="20">
        <f>IF(B172="","",IF(AND(L172&lt;&gt;"",L172&lt;=TODAY()),"Baja",IF(AND(K172&lt;&gt;"",K172&gt;TODAY()),"Próxima alta","Activo")))</f>
        <v/>
      </c>
      <c r="N172" s="14" t="n"/>
    </row>
    <row r="173">
      <c r="A173" s="13" t="n">
        <v>169</v>
      </c>
      <c r="B173" s="14" t="n"/>
      <c r="C173" s="14" t="n"/>
      <c r="D173" s="14" t="n"/>
      <c r="E173" s="14" t="n"/>
      <c r="F173" s="15">
        <f>IF(E173="","",IFERROR(INDEX(Listas!$B$5:$B$24,MATCH(E173,Listas!$A$5:$A$24,0)),""))</f>
        <v/>
      </c>
      <c r="G173" s="16" t="n"/>
      <c r="H173" s="17">
        <f>IF(G173&lt;&gt;"",G173,F173)</f>
        <v/>
      </c>
      <c r="I173" s="14" t="n"/>
      <c r="J173" s="18" t="n"/>
      <c r="K173" s="19" t="n"/>
      <c r="L173" s="19" t="n"/>
      <c r="M173" s="20">
        <f>IF(B173="","",IF(AND(L173&lt;&gt;"",L173&lt;=TODAY()),"Baja",IF(AND(K173&lt;&gt;"",K173&gt;TODAY()),"Próxima alta","Activo")))</f>
        <v/>
      </c>
      <c r="N173" s="14" t="n"/>
    </row>
    <row r="174">
      <c r="A174" s="13" t="n">
        <v>170</v>
      </c>
      <c r="B174" s="14" t="n"/>
      <c r="C174" s="14" t="n"/>
      <c r="D174" s="14" t="n"/>
      <c r="E174" s="14" t="n"/>
      <c r="F174" s="15">
        <f>IF(E174="","",IFERROR(INDEX(Listas!$B$5:$B$24,MATCH(E174,Listas!$A$5:$A$24,0)),""))</f>
        <v/>
      </c>
      <c r="G174" s="16" t="n"/>
      <c r="H174" s="17">
        <f>IF(G174&lt;&gt;"",G174,F174)</f>
        <v/>
      </c>
      <c r="I174" s="14" t="n"/>
      <c r="J174" s="18" t="n"/>
      <c r="K174" s="19" t="n"/>
      <c r="L174" s="19" t="n"/>
      <c r="M174" s="20">
        <f>IF(B174="","",IF(AND(L174&lt;&gt;"",L174&lt;=TODAY()),"Baja",IF(AND(K174&lt;&gt;"",K174&gt;TODAY()),"Próxima alta","Activo")))</f>
        <v/>
      </c>
      <c r="N174" s="14" t="n"/>
    </row>
    <row r="175">
      <c r="A175" s="13" t="n">
        <v>171</v>
      </c>
      <c r="B175" s="14" t="n"/>
      <c r="C175" s="14" t="n"/>
      <c r="D175" s="14" t="n"/>
      <c r="E175" s="14" t="n"/>
      <c r="F175" s="15">
        <f>IF(E175="","",IFERROR(INDEX(Listas!$B$5:$B$24,MATCH(E175,Listas!$A$5:$A$24,0)),""))</f>
        <v/>
      </c>
      <c r="G175" s="16" t="n"/>
      <c r="H175" s="17">
        <f>IF(G175&lt;&gt;"",G175,F175)</f>
        <v/>
      </c>
      <c r="I175" s="14" t="n"/>
      <c r="J175" s="18" t="n"/>
      <c r="K175" s="19" t="n"/>
      <c r="L175" s="19" t="n"/>
      <c r="M175" s="20">
        <f>IF(B175="","",IF(AND(L175&lt;&gt;"",L175&lt;=TODAY()),"Baja",IF(AND(K175&lt;&gt;"",K175&gt;TODAY()),"Próxima alta","Activo")))</f>
        <v/>
      </c>
      <c r="N175" s="14" t="n"/>
    </row>
    <row r="176">
      <c r="A176" s="13" t="n">
        <v>172</v>
      </c>
      <c r="B176" s="14" t="n"/>
      <c r="C176" s="14" t="n"/>
      <c r="D176" s="14" t="n"/>
      <c r="E176" s="14" t="n"/>
      <c r="F176" s="15">
        <f>IF(E176="","",IFERROR(INDEX(Listas!$B$5:$B$24,MATCH(E176,Listas!$A$5:$A$24,0)),""))</f>
        <v/>
      </c>
      <c r="G176" s="16" t="n"/>
      <c r="H176" s="17">
        <f>IF(G176&lt;&gt;"",G176,F176)</f>
        <v/>
      </c>
      <c r="I176" s="14" t="n"/>
      <c r="J176" s="18" t="n"/>
      <c r="K176" s="19" t="n"/>
      <c r="L176" s="19" t="n"/>
      <c r="M176" s="20">
        <f>IF(B176="","",IF(AND(L176&lt;&gt;"",L176&lt;=TODAY()),"Baja",IF(AND(K176&lt;&gt;"",K176&gt;TODAY()),"Próxima alta","Activo")))</f>
        <v/>
      </c>
      <c r="N176" s="14" t="n"/>
    </row>
    <row r="177">
      <c r="A177" s="13" t="n">
        <v>173</v>
      </c>
      <c r="B177" s="14" t="n"/>
      <c r="C177" s="14" t="n"/>
      <c r="D177" s="14" t="n"/>
      <c r="E177" s="14" t="n"/>
      <c r="F177" s="15">
        <f>IF(E177="","",IFERROR(INDEX(Listas!$B$5:$B$24,MATCH(E177,Listas!$A$5:$A$24,0)),""))</f>
        <v/>
      </c>
      <c r="G177" s="16" t="n"/>
      <c r="H177" s="17">
        <f>IF(G177&lt;&gt;"",G177,F177)</f>
        <v/>
      </c>
      <c r="I177" s="14" t="n"/>
      <c r="J177" s="18" t="n"/>
      <c r="K177" s="19" t="n"/>
      <c r="L177" s="19" t="n"/>
      <c r="M177" s="20">
        <f>IF(B177="","",IF(AND(L177&lt;&gt;"",L177&lt;=TODAY()),"Baja",IF(AND(K177&lt;&gt;"",K177&gt;TODAY()),"Próxima alta","Activo")))</f>
        <v/>
      </c>
      <c r="N177" s="14" t="n"/>
    </row>
    <row r="178">
      <c r="A178" s="13" t="n">
        <v>174</v>
      </c>
      <c r="B178" s="14" t="n"/>
      <c r="C178" s="14" t="n"/>
      <c r="D178" s="14" t="n"/>
      <c r="E178" s="14" t="n"/>
      <c r="F178" s="15">
        <f>IF(E178="","",IFERROR(INDEX(Listas!$B$5:$B$24,MATCH(E178,Listas!$A$5:$A$24,0)),""))</f>
        <v/>
      </c>
      <c r="G178" s="16" t="n"/>
      <c r="H178" s="17">
        <f>IF(G178&lt;&gt;"",G178,F178)</f>
        <v/>
      </c>
      <c r="I178" s="14" t="n"/>
      <c r="J178" s="18" t="n"/>
      <c r="K178" s="19" t="n"/>
      <c r="L178" s="19" t="n"/>
      <c r="M178" s="20">
        <f>IF(B178="","",IF(AND(L178&lt;&gt;"",L178&lt;=TODAY()),"Baja",IF(AND(K178&lt;&gt;"",K178&gt;TODAY()),"Próxima alta","Activo")))</f>
        <v/>
      </c>
      <c r="N178" s="14" t="n"/>
    </row>
    <row r="179">
      <c r="A179" s="13" t="n">
        <v>175</v>
      </c>
      <c r="B179" s="14" t="n"/>
      <c r="C179" s="14" t="n"/>
      <c r="D179" s="14" t="n"/>
      <c r="E179" s="14" t="n"/>
      <c r="F179" s="15">
        <f>IF(E179="","",IFERROR(INDEX(Listas!$B$5:$B$24,MATCH(E179,Listas!$A$5:$A$24,0)),""))</f>
        <v/>
      </c>
      <c r="G179" s="16" t="n"/>
      <c r="H179" s="17">
        <f>IF(G179&lt;&gt;"",G179,F179)</f>
        <v/>
      </c>
      <c r="I179" s="14" t="n"/>
      <c r="J179" s="18" t="n"/>
      <c r="K179" s="19" t="n"/>
      <c r="L179" s="19" t="n"/>
      <c r="M179" s="20">
        <f>IF(B179="","",IF(AND(L179&lt;&gt;"",L179&lt;=TODAY()),"Baja",IF(AND(K179&lt;&gt;"",K179&gt;TODAY()),"Próxima alta","Activo")))</f>
        <v/>
      </c>
      <c r="N179" s="14" t="n"/>
    </row>
    <row r="180">
      <c r="A180" s="13" t="n">
        <v>176</v>
      </c>
      <c r="B180" s="14" t="n"/>
      <c r="C180" s="14" t="n"/>
      <c r="D180" s="14" t="n"/>
      <c r="E180" s="14" t="n"/>
      <c r="F180" s="15">
        <f>IF(E180="","",IFERROR(INDEX(Listas!$B$5:$B$24,MATCH(E180,Listas!$A$5:$A$24,0)),""))</f>
        <v/>
      </c>
      <c r="G180" s="16" t="n"/>
      <c r="H180" s="17">
        <f>IF(G180&lt;&gt;"",G180,F180)</f>
        <v/>
      </c>
      <c r="I180" s="14" t="n"/>
      <c r="J180" s="18" t="n"/>
      <c r="K180" s="19" t="n"/>
      <c r="L180" s="19" t="n"/>
      <c r="M180" s="20">
        <f>IF(B180="","",IF(AND(L180&lt;&gt;"",L180&lt;=TODAY()),"Baja",IF(AND(K180&lt;&gt;"",K180&gt;TODAY()),"Próxima alta","Activo")))</f>
        <v/>
      </c>
      <c r="N180" s="14" t="n"/>
    </row>
    <row r="181">
      <c r="A181" s="13" t="n">
        <v>177</v>
      </c>
      <c r="B181" s="14" t="n"/>
      <c r="C181" s="14" t="n"/>
      <c r="D181" s="14" t="n"/>
      <c r="E181" s="14" t="n"/>
      <c r="F181" s="15">
        <f>IF(E181="","",IFERROR(INDEX(Listas!$B$5:$B$24,MATCH(E181,Listas!$A$5:$A$24,0)),""))</f>
        <v/>
      </c>
      <c r="G181" s="16" t="n"/>
      <c r="H181" s="17">
        <f>IF(G181&lt;&gt;"",G181,F181)</f>
        <v/>
      </c>
      <c r="I181" s="14" t="n"/>
      <c r="J181" s="18" t="n"/>
      <c r="K181" s="19" t="n"/>
      <c r="L181" s="19" t="n"/>
      <c r="M181" s="20">
        <f>IF(B181="","",IF(AND(L181&lt;&gt;"",L181&lt;=TODAY()),"Baja",IF(AND(K181&lt;&gt;"",K181&gt;TODAY()),"Próxima alta","Activo")))</f>
        <v/>
      </c>
      <c r="N181" s="14" t="n"/>
    </row>
    <row r="182">
      <c r="A182" s="13" t="n">
        <v>178</v>
      </c>
      <c r="B182" s="14" t="n"/>
      <c r="C182" s="14" t="n"/>
      <c r="D182" s="14" t="n"/>
      <c r="E182" s="14" t="n"/>
      <c r="F182" s="15">
        <f>IF(E182="","",IFERROR(INDEX(Listas!$B$5:$B$24,MATCH(E182,Listas!$A$5:$A$24,0)),""))</f>
        <v/>
      </c>
      <c r="G182" s="16" t="n"/>
      <c r="H182" s="17">
        <f>IF(G182&lt;&gt;"",G182,F182)</f>
        <v/>
      </c>
      <c r="I182" s="14" t="n"/>
      <c r="J182" s="18" t="n"/>
      <c r="K182" s="19" t="n"/>
      <c r="L182" s="19" t="n"/>
      <c r="M182" s="20">
        <f>IF(B182="","",IF(AND(L182&lt;&gt;"",L182&lt;=TODAY()),"Baja",IF(AND(K182&lt;&gt;"",K182&gt;TODAY()),"Próxima alta","Activo")))</f>
        <v/>
      </c>
      <c r="N182" s="14" t="n"/>
    </row>
    <row r="183">
      <c r="A183" s="13" t="n">
        <v>179</v>
      </c>
      <c r="B183" s="14" t="n"/>
      <c r="C183" s="14" t="n"/>
      <c r="D183" s="14" t="n"/>
      <c r="E183" s="14" t="n"/>
      <c r="F183" s="15">
        <f>IF(E183="","",IFERROR(INDEX(Listas!$B$5:$B$24,MATCH(E183,Listas!$A$5:$A$24,0)),""))</f>
        <v/>
      </c>
      <c r="G183" s="16" t="n"/>
      <c r="H183" s="17">
        <f>IF(G183&lt;&gt;"",G183,F183)</f>
        <v/>
      </c>
      <c r="I183" s="14" t="n"/>
      <c r="J183" s="18" t="n"/>
      <c r="K183" s="19" t="n"/>
      <c r="L183" s="19" t="n"/>
      <c r="M183" s="20">
        <f>IF(B183="","",IF(AND(L183&lt;&gt;"",L183&lt;=TODAY()),"Baja",IF(AND(K183&lt;&gt;"",K183&gt;TODAY()),"Próxima alta","Activo")))</f>
        <v/>
      </c>
      <c r="N183" s="14" t="n"/>
    </row>
    <row r="184">
      <c r="A184" s="13" t="n">
        <v>180</v>
      </c>
      <c r="B184" s="14" t="n"/>
      <c r="C184" s="14" t="n"/>
      <c r="D184" s="14" t="n"/>
      <c r="E184" s="14" t="n"/>
      <c r="F184" s="15">
        <f>IF(E184="","",IFERROR(INDEX(Listas!$B$5:$B$24,MATCH(E184,Listas!$A$5:$A$24,0)),""))</f>
        <v/>
      </c>
      <c r="G184" s="16" t="n"/>
      <c r="H184" s="17">
        <f>IF(G184&lt;&gt;"",G184,F184)</f>
        <v/>
      </c>
      <c r="I184" s="14" t="n"/>
      <c r="J184" s="18" t="n"/>
      <c r="K184" s="19" t="n"/>
      <c r="L184" s="19" t="n"/>
      <c r="M184" s="20">
        <f>IF(B184="","",IF(AND(L184&lt;&gt;"",L184&lt;=TODAY()),"Baja",IF(AND(K184&lt;&gt;"",K184&gt;TODAY()),"Próxima alta","Activo")))</f>
        <v/>
      </c>
      <c r="N184" s="14" t="n"/>
    </row>
    <row r="185">
      <c r="A185" s="13" t="n">
        <v>181</v>
      </c>
      <c r="B185" s="14" t="n"/>
      <c r="C185" s="14" t="n"/>
      <c r="D185" s="14" t="n"/>
      <c r="E185" s="14" t="n"/>
      <c r="F185" s="15">
        <f>IF(E185="","",IFERROR(INDEX(Listas!$B$5:$B$24,MATCH(E185,Listas!$A$5:$A$24,0)),""))</f>
        <v/>
      </c>
      <c r="G185" s="16" t="n"/>
      <c r="H185" s="17">
        <f>IF(G185&lt;&gt;"",G185,F185)</f>
        <v/>
      </c>
      <c r="I185" s="14" t="n"/>
      <c r="J185" s="18" t="n"/>
      <c r="K185" s="19" t="n"/>
      <c r="L185" s="19" t="n"/>
      <c r="M185" s="20">
        <f>IF(B185="","",IF(AND(L185&lt;&gt;"",L185&lt;=TODAY()),"Baja",IF(AND(K185&lt;&gt;"",K185&gt;TODAY()),"Próxima alta","Activo")))</f>
        <v/>
      </c>
      <c r="N185" s="14" t="n"/>
    </row>
    <row r="186">
      <c r="A186" s="13" t="n">
        <v>182</v>
      </c>
      <c r="B186" s="14" t="n"/>
      <c r="C186" s="14" t="n"/>
      <c r="D186" s="14" t="n"/>
      <c r="E186" s="14" t="n"/>
      <c r="F186" s="15">
        <f>IF(E186="","",IFERROR(INDEX(Listas!$B$5:$B$24,MATCH(E186,Listas!$A$5:$A$24,0)),""))</f>
        <v/>
      </c>
      <c r="G186" s="16" t="n"/>
      <c r="H186" s="17">
        <f>IF(G186&lt;&gt;"",G186,F186)</f>
        <v/>
      </c>
      <c r="I186" s="14" t="n"/>
      <c r="J186" s="18" t="n"/>
      <c r="K186" s="19" t="n"/>
      <c r="L186" s="19" t="n"/>
      <c r="M186" s="20">
        <f>IF(B186="","",IF(AND(L186&lt;&gt;"",L186&lt;=TODAY()),"Baja",IF(AND(K186&lt;&gt;"",K186&gt;TODAY()),"Próxima alta","Activo")))</f>
        <v/>
      </c>
      <c r="N186" s="14" t="n"/>
    </row>
    <row r="187">
      <c r="A187" s="13" t="n">
        <v>183</v>
      </c>
      <c r="B187" s="14" t="n"/>
      <c r="C187" s="14" t="n"/>
      <c r="D187" s="14" t="n"/>
      <c r="E187" s="14" t="n"/>
      <c r="F187" s="15">
        <f>IF(E187="","",IFERROR(INDEX(Listas!$B$5:$B$24,MATCH(E187,Listas!$A$5:$A$24,0)),""))</f>
        <v/>
      </c>
      <c r="G187" s="16" t="n"/>
      <c r="H187" s="17">
        <f>IF(G187&lt;&gt;"",G187,F187)</f>
        <v/>
      </c>
      <c r="I187" s="14" t="n"/>
      <c r="J187" s="18" t="n"/>
      <c r="K187" s="19" t="n"/>
      <c r="L187" s="19" t="n"/>
      <c r="M187" s="20">
        <f>IF(B187="","",IF(AND(L187&lt;&gt;"",L187&lt;=TODAY()),"Baja",IF(AND(K187&lt;&gt;"",K187&gt;TODAY()),"Próxima alta","Activo")))</f>
        <v/>
      </c>
      <c r="N187" s="14" t="n"/>
    </row>
    <row r="188">
      <c r="A188" s="13" t="n">
        <v>184</v>
      </c>
      <c r="B188" s="14" t="n"/>
      <c r="C188" s="14" t="n"/>
      <c r="D188" s="14" t="n"/>
      <c r="E188" s="14" t="n"/>
      <c r="F188" s="15">
        <f>IF(E188="","",IFERROR(INDEX(Listas!$B$5:$B$24,MATCH(E188,Listas!$A$5:$A$24,0)),""))</f>
        <v/>
      </c>
      <c r="G188" s="16" t="n"/>
      <c r="H188" s="17">
        <f>IF(G188&lt;&gt;"",G188,F188)</f>
        <v/>
      </c>
      <c r="I188" s="14" t="n"/>
      <c r="J188" s="18" t="n"/>
      <c r="K188" s="19" t="n"/>
      <c r="L188" s="19" t="n"/>
      <c r="M188" s="20">
        <f>IF(B188="","",IF(AND(L188&lt;&gt;"",L188&lt;=TODAY()),"Baja",IF(AND(K188&lt;&gt;"",K188&gt;TODAY()),"Próxima alta","Activo")))</f>
        <v/>
      </c>
      <c r="N188" s="14" t="n"/>
    </row>
    <row r="189">
      <c r="A189" s="13" t="n">
        <v>185</v>
      </c>
      <c r="B189" s="14" t="n"/>
      <c r="C189" s="14" t="n"/>
      <c r="D189" s="14" t="n"/>
      <c r="E189" s="14" t="n"/>
      <c r="F189" s="15">
        <f>IF(E189="","",IFERROR(INDEX(Listas!$B$5:$B$24,MATCH(E189,Listas!$A$5:$A$24,0)),""))</f>
        <v/>
      </c>
      <c r="G189" s="16" t="n"/>
      <c r="H189" s="17">
        <f>IF(G189&lt;&gt;"",G189,F189)</f>
        <v/>
      </c>
      <c r="I189" s="14" t="n"/>
      <c r="J189" s="18" t="n"/>
      <c r="K189" s="19" t="n"/>
      <c r="L189" s="19" t="n"/>
      <c r="M189" s="20">
        <f>IF(B189="","",IF(AND(L189&lt;&gt;"",L189&lt;=TODAY()),"Baja",IF(AND(K189&lt;&gt;"",K189&gt;TODAY()),"Próxima alta","Activo")))</f>
        <v/>
      </c>
      <c r="N189" s="14" t="n"/>
    </row>
    <row r="190">
      <c r="A190" s="13" t="n">
        <v>186</v>
      </c>
      <c r="B190" s="14" t="n"/>
      <c r="C190" s="14" t="n"/>
      <c r="D190" s="14" t="n"/>
      <c r="E190" s="14" t="n"/>
      <c r="F190" s="15">
        <f>IF(E190="","",IFERROR(INDEX(Listas!$B$5:$B$24,MATCH(E190,Listas!$A$5:$A$24,0)),""))</f>
        <v/>
      </c>
      <c r="G190" s="16" t="n"/>
      <c r="H190" s="17">
        <f>IF(G190&lt;&gt;"",G190,F190)</f>
        <v/>
      </c>
      <c r="I190" s="14" t="n"/>
      <c r="J190" s="18" t="n"/>
      <c r="K190" s="19" t="n"/>
      <c r="L190" s="19" t="n"/>
      <c r="M190" s="20">
        <f>IF(B190="","",IF(AND(L190&lt;&gt;"",L190&lt;=TODAY()),"Baja",IF(AND(K190&lt;&gt;"",K190&gt;TODAY()),"Próxima alta","Activo")))</f>
        <v/>
      </c>
      <c r="N190" s="14" t="n"/>
    </row>
    <row r="191">
      <c r="A191" s="13" t="n">
        <v>187</v>
      </c>
      <c r="B191" s="14" t="n"/>
      <c r="C191" s="14" t="n"/>
      <c r="D191" s="14" t="n"/>
      <c r="E191" s="14" t="n"/>
      <c r="F191" s="15">
        <f>IF(E191="","",IFERROR(INDEX(Listas!$B$5:$B$24,MATCH(E191,Listas!$A$5:$A$24,0)),""))</f>
        <v/>
      </c>
      <c r="G191" s="16" t="n"/>
      <c r="H191" s="17">
        <f>IF(G191&lt;&gt;"",G191,F191)</f>
        <v/>
      </c>
      <c r="I191" s="14" t="n"/>
      <c r="J191" s="18" t="n"/>
      <c r="K191" s="19" t="n"/>
      <c r="L191" s="19" t="n"/>
      <c r="M191" s="20">
        <f>IF(B191="","",IF(AND(L191&lt;&gt;"",L191&lt;=TODAY()),"Baja",IF(AND(K191&lt;&gt;"",K191&gt;TODAY()),"Próxima alta","Activo")))</f>
        <v/>
      </c>
      <c r="N191" s="14" t="n"/>
    </row>
    <row r="192">
      <c r="A192" s="13" t="n">
        <v>188</v>
      </c>
      <c r="B192" s="14" t="n"/>
      <c r="C192" s="14" t="n"/>
      <c r="D192" s="14" t="n"/>
      <c r="E192" s="14" t="n"/>
      <c r="F192" s="15">
        <f>IF(E192="","",IFERROR(INDEX(Listas!$B$5:$B$24,MATCH(E192,Listas!$A$5:$A$24,0)),""))</f>
        <v/>
      </c>
      <c r="G192" s="16" t="n"/>
      <c r="H192" s="17">
        <f>IF(G192&lt;&gt;"",G192,F192)</f>
        <v/>
      </c>
      <c r="I192" s="14" t="n"/>
      <c r="J192" s="18" t="n"/>
      <c r="K192" s="19" t="n"/>
      <c r="L192" s="19" t="n"/>
      <c r="M192" s="20">
        <f>IF(B192="","",IF(AND(L192&lt;&gt;"",L192&lt;=TODAY()),"Baja",IF(AND(K192&lt;&gt;"",K192&gt;TODAY()),"Próxima alta","Activo")))</f>
        <v/>
      </c>
      <c r="N192" s="14" t="n"/>
    </row>
    <row r="193">
      <c r="A193" s="13" t="n">
        <v>189</v>
      </c>
      <c r="B193" s="14" t="n"/>
      <c r="C193" s="14" t="n"/>
      <c r="D193" s="14" t="n"/>
      <c r="E193" s="14" t="n"/>
      <c r="F193" s="15">
        <f>IF(E193="","",IFERROR(INDEX(Listas!$B$5:$B$24,MATCH(E193,Listas!$A$5:$A$24,0)),""))</f>
        <v/>
      </c>
      <c r="G193" s="16" t="n"/>
      <c r="H193" s="17">
        <f>IF(G193&lt;&gt;"",G193,F193)</f>
        <v/>
      </c>
      <c r="I193" s="14" t="n"/>
      <c r="J193" s="18" t="n"/>
      <c r="K193" s="19" t="n"/>
      <c r="L193" s="19" t="n"/>
      <c r="M193" s="20">
        <f>IF(B193="","",IF(AND(L193&lt;&gt;"",L193&lt;=TODAY()),"Baja",IF(AND(K193&lt;&gt;"",K193&gt;TODAY()),"Próxima alta","Activo")))</f>
        <v/>
      </c>
      <c r="N193" s="14" t="n"/>
    </row>
    <row r="194">
      <c r="A194" s="13" t="n">
        <v>190</v>
      </c>
      <c r="B194" s="14" t="n"/>
      <c r="C194" s="14" t="n"/>
      <c r="D194" s="14" t="n"/>
      <c r="E194" s="14" t="n"/>
      <c r="F194" s="15">
        <f>IF(E194="","",IFERROR(INDEX(Listas!$B$5:$B$24,MATCH(E194,Listas!$A$5:$A$24,0)),""))</f>
        <v/>
      </c>
      <c r="G194" s="16" t="n"/>
      <c r="H194" s="17">
        <f>IF(G194&lt;&gt;"",G194,F194)</f>
        <v/>
      </c>
      <c r="I194" s="14" t="n"/>
      <c r="J194" s="18" t="n"/>
      <c r="K194" s="19" t="n"/>
      <c r="L194" s="19" t="n"/>
      <c r="M194" s="20">
        <f>IF(B194="","",IF(AND(L194&lt;&gt;"",L194&lt;=TODAY()),"Baja",IF(AND(K194&lt;&gt;"",K194&gt;TODAY()),"Próxima alta","Activo")))</f>
        <v/>
      </c>
      <c r="N194" s="14" t="n"/>
    </row>
    <row r="195">
      <c r="A195" s="13" t="n">
        <v>191</v>
      </c>
      <c r="B195" s="14" t="n"/>
      <c r="C195" s="14" t="n"/>
      <c r="D195" s="14" t="n"/>
      <c r="E195" s="14" t="n"/>
      <c r="F195" s="15">
        <f>IF(E195="","",IFERROR(INDEX(Listas!$B$5:$B$24,MATCH(E195,Listas!$A$5:$A$24,0)),""))</f>
        <v/>
      </c>
      <c r="G195" s="16" t="n"/>
      <c r="H195" s="17">
        <f>IF(G195&lt;&gt;"",G195,F195)</f>
        <v/>
      </c>
      <c r="I195" s="14" t="n"/>
      <c r="J195" s="18" t="n"/>
      <c r="K195" s="19" t="n"/>
      <c r="L195" s="19" t="n"/>
      <c r="M195" s="20">
        <f>IF(B195="","",IF(AND(L195&lt;&gt;"",L195&lt;=TODAY()),"Baja",IF(AND(K195&lt;&gt;"",K195&gt;TODAY()),"Próxima alta","Activo")))</f>
        <v/>
      </c>
      <c r="N195" s="14" t="n"/>
    </row>
    <row r="196">
      <c r="A196" s="13" t="n">
        <v>192</v>
      </c>
      <c r="B196" s="14" t="n"/>
      <c r="C196" s="14" t="n"/>
      <c r="D196" s="14" t="n"/>
      <c r="E196" s="14" t="n"/>
      <c r="F196" s="15">
        <f>IF(E196="","",IFERROR(INDEX(Listas!$B$5:$B$24,MATCH(E196,Listas!$A$5:$A$24,0)),""))</f>
        <v/>
      </c>
      <c r="G196" s="16" t="n"/>
      <c r="H196" s="17">
        <f>IF(G196&lt;&gt;"",G196,F196)</f>
        <v/>
      </c>
      <c r="I196" s="14" t="n"/>
      <c r="J196" s="18" t="n"/>
      <c r="K196" s="19" t="n"/>
      <c r="L196" s="19" t="n"/>
      <c r="M196" s="20">
        <f>IF(B196="","",IF(AND(L196&lt;&gt;"",L196&lt;=TODAY()),"Baja",IF(AND(K196&lt;&gt;"",K196&gt;TODAY()),"Próxima alta","Activo")))</f>
        <v/>
      </c>
      <c r="N196" s="14" t="n"/>
    </row>
    <row r="197">
      <c r="A197" s="13" t="n">
        <v>193</v>
      </c>
      <c r="B197" s="14" t="n"/>
      <c r="C197" s="14" t="n"/>
      <c r="D197" s="14" t="n"/>
      <c r="E197" s="14" t="n"/>
      <c r="F197" s="15">
        <f>IF(E197="","",IFERROR(INDEX(Listas!$B$5:$B$24,MATCH(E197,Listas!$A$5:$A$24,0)),""))</f>
        <v/>
      </c>
      <c r="G197" s="16" t="n"/>
      <c r="H197" s="17">
        <f>IF(G197&lt;&gt;"",G197,F197)</f>
        <v/>
      </c>
      <c r="I197" s="14" t="n"/>
      <c r="J197" s="18" t="n"/>
      <c r="K197" s="19" t="n"/>
      <c r="L197" s="19" t="n"/>
      <c r="M197" s="20">
        <f>IF(B197="","",IF(AND(L197&lt;&gt;"",L197&lt;=TODAY()),"Baja",IF(AND(K197&lt;&gt;"",K197&gt;TODAY()),"Próxima alta","Activo")))</f>
        <v/>
      </c>
      <c r="N197" s="14" t="n"/>
    </row>
    <row r="198">
      <c r="A198" s="13" t="n">
        <v>194</v>
      </c>
      <c r="B198" s="14" t="n"/>
      <c r="C198" s="14" t="n"/>
      <c r="D198" s="14" t="n"/>
      <c r="E198" s="14" t="n"/>
      <c r="F198" s="15">
        <f>IF(E198="","",IFERROR(INDEX(Listas!$B$5:$B$24,MATCH(E198,Listas!$A$5:$A$24,0)),""))</f>
        <v/>
      </c>
      <c r="G198" s="16" t="n"/>
      <c r="H198" s="17">
        <f>IF(G198&lt;&gt;"",G198,F198)</f>
        <v/>
      </c>
      <c r="I198" s="14" t="n"/>
      <c r="J198" s="18" t="n"/>
      <c r="K198" s="19" t="n"/>
      <c r="L198" s="19" t="n"/>
      <c r="M198" s="20">
        <f>IF(B198="","",IF(AND(L198&lt;&gt;"",L198&lt;=TODAY()),"Baja",IF(AND(K198&lt;&gt;"",K198&gt;TODAY()),"Próxima alta","Activo")))</f>
        <v/>
      </c>
      <c r="N198" s="14" t="n"/>
    </row>
    <row r="199">
      <c r="A199" s="13" t="n">
        <v>195</v>
      </c>
      <c r="B199" s="14" t="n"/>
      <c r="C199" s="14" t="n"/>
      <c r="D199" s="14" t="n"/>
      <c r="E199" s="14" t="n"/>
      <c r="F199" s="15">
        <f>IF(E199="","",IFERROR(INDEX(Listas!$B$5:$B$24,MATCH(E199,Listas!$A$5:$A$24,0)),""))</f>
        <v/>
      </c>
      <c r="G199" s="16" t="n"/>
      <c r="H199" s="17">
        <f>IF(G199&lt;&gt;"",G199,F199)</f>
        <v/>
      </c>
      <c r="I199" s="14" t="n"/>
      <c r="J199" s="18" t="n"/>
      <c r="K199" s="19" t="n"/>
      <c r="L199" s="19" t="n"/>
      <c r="M199" s="20">
        <f>IF(B199="","",IF(AND(L199&lt;&gt;"",L199&lt;=TODAY()),"Baja",IF(AND(K199&lt;&gt;"",K199&gt;TODAY()),"Próxima alta","Activo")))</f>
        <v/>
      </c>
      <c r="N199" s="14" t="n"/>
    </row>
    <row r="200">
      <c r="A200" s="13" t="n">
        <v>196</v>
      </c>
      <c r="B200" s="14" t="n"/>
      <c r="C200" s="14" t="n"/>
      <c r="D200" s="14" t="n"/>
      <c r="E200" s="14" t="n"/>
      <c r="F200" s="15">
        <f>IF(E200="","",IFERROR(INDEX(Listas!$B$5:$B$24,MATCH(E200,Listas!$A$5:$A$24,0)),""))</f>
        <v/>
      </c>
      <c r="G200" s="16" t="n"/>
      <c r="H200" s="17">
        <f>IF(G200&lt;&gt;"",G200,F200)</f>
        <v/>
      </c>
      <c r="I200" s="14" t="n"/>
      <c r="J200" s="18" t="n"/>
      <c r="K200" s="19" t="n"/>
      <c r="L200" s="19" t="n"/>
      <c r="M200" s="20">
        <f>IF(B200="","",IF(AND(L200&lt;&gt;"",L200&lt;=TODAY()),"Baja",IF(AND(K200&lt;&gt;"",K200&gt;TODAY()),"Próxima alta","Activo")))</f>
        <v/>
      </c>
      <c r="N200" s="14" t="n"/>
    </row>
    <row r="201">
      <c r="A201" s="13" t="n">
        <v>197</v>
      </c>
      <c r="B201" s="14" t="n"/>
      <c r="C201" s="14" t="n"/>
      <c r="D201" s="14" t="n"/>
      <c r="E201" s="14" t="n"/>
      <c r="F201" s="15">
        <f>IF(E201="","",IFERROR(INDEX(Listas!$B$5:$B$24,MATCH(E201,Listas!$A$5:$A$24,0)),""))</f>
        <v/>
      </c>
      <c r="G201" s="16" t="n"/>
      <c r="H201" s="17">
        <f>IF(G201&lt;&gt;"",G201,F201)</f>
        <v/>
      </c>
      <c r="I201" s="14" t="n"/>
      <c r="J201" s="18" t="n"/>
      <c r="K201" s="19" t="n"/>
      <c r="L201" s="19" t="n"/>
      <c r="M201" s="20">
        <f>IF(B201="","",IF(AND(L201&lt;&gt;"",L201&lt;=TODAY()),"Baja",IF(AND(K201&lt;&gt;"",K201&gt;TODAY()),"Próxima alta","Activo")))</f>
        <v/>
      </c>
      <c r="N201" s="14" t="n"/>
    </row>
    <row r="202">
      <c r="A202" s="13" t="n">
        <v>198</v>
      </c>
      <c r="B202" s="14" t="n"/>
      <c r="C202" s="14" t="n"/>
      <c r="D202" s="14" t="n"/>
      <c r="E202" s="14" t="n"/>
      <c r="F202" s="15">
        <f>IF(E202="","",IFERROR(INDEX(Listas!$B$5:$B$24,MATCH(E202,Listas!$A$5:$A$24,0)),""))</f>
        <v/>
      </c>
      <c r="G202" s="16" t="n"/>
      <c r="H202" s="17">
        <f>IF(G202&lt;&gt;"",G202,F202)</f>
        <v/>
      </c>
      <c r="I202" s="14" t="n"/>
      <c r="J202" s="18" t="n"/>
      <c r="K202" s="19" t="n"/>
      <c r="L202" s="19" t="n"/>
      <c r="M202" s="20">
        <f>IF(B202="","",IF(AND(L202&lt;&gt;"",L202&lt;=TODAY()),"Baja",IF(AND(K202&lt;&gt;"",K202&gt;TODAY()),"Próxima alta","Activo")))</f>
        <v/>
      </c>
      <c r="N202" s="14" t="n"/>
    </row>
    <row r="203">
      <c r="A203" s="13" t="n">
        <v>199</v>
      </c>
      <c r="B203" s="14" t="n"/>
      <c r="C203" s="14" t="n"/>
      <c r="D203" s="14" t="n"/>
      <c r="E203" s="14" t="n"/>
      <c r="F203" s="15">
        <f>IF(E203="","",IFERROR(INDEX(Listas!$B$5:$B$24,MATCH(E203,Listas!$A$5:$A$24,0)),""))</f>
        <v/>
      </c>
      <c r="G203" s="16" t="n"/>
      <c r="H203" s="17">
        <f>IF(G203&lt;&gt;"",G203,F203)</f>
        <v/>
      </c>
      <c r="I203" s="14" t="n"/>
      <c r="J203" s="18" t="n"/>
      <c r="K203" s="19" t="n"/>
      <c r="L203" s="19" t="n"/>
      <c r="M203" s="20">
        <f>IF(B203="","",IF(AND(L203&lt;&gt;"",L203&lt;=TODAY()),"Baja",IF(AND(K203&lt;&gt;"",K203&gt;TODAY()),"Próxima alta","Activo")))</f>
        <v/>
      </c>
      <c r="N203" s="14" t="n"/>
    </row>
    <row r="204">
      <c r="A204" s="13" t="n">
        <v>200</v>
      </c>
      <c r="B204" s="14" t="n"/>
      <c r="C204" s="14" t="n"/>
      <c r="D204" s="14" t="n"/>
      <c r="E204" s="14" t="n"/>
      <c r="F204" s="15">
        <f>IF(E204="","",IFERROR(INDEX(Listas!$B$5:$B$24,MATCH(E204,Listas!$A$5:$A$24,0)),""))</f>
        <v/>
      </c>
      <c r="G204" s="16" t="n"/>
      <c r="H204" s="17">
        <f>IF(G204&lt;&gt;"",G204,F204)</f>
        <v/>
      </c>
      <c r="I204" s="14" t="n"/>
      <c r="J204" s="18" t="n"/>
      <c r="K204" s="19" t="n"/>
      <c r="L204" s="19" t="n"/>
      <c r="M204" s="20">
        <f>IF(B204="","",IF(AND(L204&lt;&gt;"",L204&lt;=TODAY()),"Baja",IF(AND(K204&lt;&gt;"",K204&gt;TODAY()),"Próxima alta","Activo")))</f>
        <v/>
      </c>
      <c r="N204" s="14" t="n"/>
    </row>
    <row r="205">
      <c r="A205" s="13" t="n">
        <v>201</v>
      </c>
      <c r="B205" s="14" t="n"/>
      <c r="C205" s="14" t="n"/>
      <c r="D205" s="14" t="n"/>
      <c r="E205" s="14" t="n"/>
      <c r="F205" s="15">
        <f>IF(E205="","",IFERROR(INDEX(Listas!$B$5:$B$24,MATCH(E205,Listas!$A$5:$A$24,0)),""))</f>
        <v/>
      </c>
      <c r="G205" s="16" t="n"/>
      <c r="H205" s="17">
        <f>IF(G205&lt;&gt;"",G205,F205)</f>
        <v/>
      </c>
      <c r="I205" s="14" t="n"/>
      <c r="J205" s="18" t="n"/>
      <c r="K205" s="19" t="n"/>
      <c r="L205" s="19" t="n"/>
      <c r="M205" s="20">
        <f>IF(B205="","",IF(AND(L205&lt;&gt;"",L205&lt;=TODAY()),"Baja",IF(AND(K205&lt;&gt;"",K205&gt;TODAY()),"Próxima alta","Activo")))</f>
        <v/>
      </c>
      <c r="N205" s="14" t="n"/>
    </row>
    <row r="206">
      <c r="A206" s="13" t="n">
        <v>202</v>
      </c>
      <c r="B206" s="14" t="n"/>
      <c r="C206" s="14" t="n"/>
      <c r="D206" s="14" t="n"/>
      <c r="E206" s="14" t="n"/>
      <c r="F206" s="15">
        <f>IF(E206="","",IFERROR(INDEX(Listas!$B$5:$B$24,MATCH(E206,Listas!$A$5:$A$24,0)),""))</f>
        <v/>
      </c>
      <c r="G206" s="16" t="n"/>
      <c r="H206" s="17">
        <f>IF(G206&lt;&gt;"",G206,F206)</f>
        <v/>
      </c>
      <c r="I206" s="14" t="n"/>
      <c r="J206" s="18" t="n"/>
      <c r="K206" s="19" t="n"/>
      <c r="L206" s="19" t="n"/>
      <c r="M206" s="20">
        <f>IF(B206="","",IF(AND(L206&lt;&gt;"",L206&lt;=TODAY()),"Baja",IF(AND(K206&lt;&gt;"",K206&gt;TODAY()),"Próxima alta","Activo")))</f>
        <v/>
      </c>
      <c r="N206" s="14" t="n"/>
    </row>
    <row r="207">
      <c r="A207" s="13" t="n">
        <v>203</v>
      </c>
      <c r="B207" s="14" t="n"/>
      <c r="C207" s="14" t="n"/>
      <c r="D207" s="14" t="n"/>
      <c r="E207" s="14" t="n"/>
      <c r="F207" s="15">
        <f>IF(E207="","",IFERROR(INDEX(Listas!$B$5:$B$24,MATCH(E207,Listas!$A$5:$A$24,0)),""))</f>
        <v/>
      </c>
      <c r="G207" s="16" t="n"/>
      <c r="H207" s="17">
        <f>IF(G207&lt;&gt;"",G207,F207)</f>
        <v/>
      </c>
      <c r="I207" s="14" t="n"/>
      <c r="J207" s="18" t="n"/>
      <c r="K207" s="19" t="n"/>
      <c r="L207" s="19" t="n"/>
      <c r="M207" s="20">
        <f>IF(B207="","",IF(AND(L207&lt;&gt;"",L207&lt;=TODAY()),"Baja",IF(AND(K207&lt;&gt;"",K207&gt;TODAY()),"Próxima alta","Activo")))</f>
        <v/>
      </c>
      <c r="N207" s="14" t="n"/>
    </row>
    <row r="208">
      <c r="A208" s="13" t="n">
        <v>204</v>
      </c>
      <c r="B208" s="14" t="n"/>
      <c r="C208" s="14" t="n"/>
      <c r="D208" s="14" t="n"/>
      <c r="E208" s="14" t="n"/>
      <c r="F208" s="15">
        <f>IF(E208="","",IFERROR(INDEX(Listas!$B$5:$B$24,MATCH(E208,Listas!$A$5:$A$24,0)),""))</f>
        <v/>
      </c>
      <c r="G208" s="16" t="n"/>
      <c r="H208" s="17">
        <f>IF(G208&lt;&gt;"",G208,F208)</f>
        <v/>
      </c>
      <c r="I208" s="14" t="n"/>
      <c r="J208" s="18" t="n"/>
      <c r="K208" s="19" t="n"/>
      <c r="L208" s="19" t="n"/>
      <c r="M208" s="20">
        <f>IF(B208="","",IF(AND(L208&lt;&gt;"",L208&lt;=TODAY()),"Baja",IF(AND(K208&lt;&gt;"",K208&gt;TODAY()),"Próxima alta","Activo")))</f>
        <v/>
      </c>
      <c r="N208" s="14" t="n"/>
    </row>
    <row r="209">
      <c r="A209" s="13" t="n">
        <v>205</v>
      </c>
      <c r="B209" s="14" t="n"/>
      <c r="C209" s="14" t="n"/>
      <c r="D209" s="14" t="n"/>
      <c r="E209" s="14" t="n"/>
      <c r="F209" s="15">
        <f>IF(E209="","",IFERROR(INDEX(Listas!$B$5:$B$24,MATCH(E209,Listas!$A$5:$A$24,0)),""))</f>
        <v/>
      </c>
      <c r="G209" s="16" t="n"/>
      <c r="H209" s="17">
        <f>IF(G209&lt;&gt;"",G209,F209)</f>
        <v/>
      </c>
      <c r="I209" s="14" t="n"/>
      <c r="J209" s="18" t="n"/>
      <c r="K209" s="19" t="n"/>
      <c r="L209" s="19" t="n"/>
      <c r="M209" s="20">
        <f>IF(B209="","",IF(AND(L209&lt;&gt;"",L209&lt;=TODAY()),"Baja",IF(AND(K209&lt;&gt;"",K209&gt;TODAY()),"Próxima alta","Activo")))</f>
        <v/>
      </c>
      <c r="N209" s="14" t="n"/>
    </row>
    <row r="210">
      <c r="A210" s="13" t="n">
        <v>206</v>
      </c>
      <c r="B210" s="14" t="n"/>
      <c r="C210" s="14" t="n"/>
      <c r="D210" s="14" t="n"/>
      <c r="E210" s="14" t="n"/>
      <c r="F210" s="15">
        <f>IF(E210="","",IFERROR(INDEX(Listas!$B$5:$B$24,MATCH(E210,Listas!$A$5:$A$24,0)),""))</f>
        <v/>
      </c>
      <c r="G210" s="16" t="n"/>
      <c r="H210" s="17">
        <f>IF(G210&lt;&gt;"",G210,F210)</f>
        <v/>
      </c>
      <c r="I210" s="14" t="n"/>
      <c r="J210" s="18" t="n"/>
      <c r="K210" s="19" t="n"/>
      <c r="L210" s="19" t="n"/>
      <c r="M210" s="20">
        <f>IF(B210="","",IF(AND(L210&lt;&gt;"",L210&lt;=TODAY()),"Baja",IF(AND(K210&lt;&gt;"",K210&gt;TODAY()),"Próxima alta","Activo")))</f>
        <v/>
      </c>
      <c r="N210" s="14" t="n"/>
    </row>
    <row r="211">
      <c r="A211" s="13" t="n">
        <v>207</v>
      </c>
      <c r="B211" s="14" t="n"/>
      <c r="C211" s="14" t="n"/>
      <c r="D211" s="14" t="n"/>
      <c r="E211" s="14" t="n"/>
      <c r="F211" s="15">
        <f>IF(E211="","",IFERROR(INDEX(Listas!$B$5:$B$24,MATCH(E211,Listas!$A$5:$A$24,0)),""))</f>
        <v/>
      </c>
      <c r="G211" s="16" t="n"/>
      <c r="H211" s="17">
        <f>IF(G211&lt;&gt;"",G211,F211)</f>
        <v/>
      </c>
      <c r="I211" s="14" t="n"/>
      <c r="J211" s="18" t="n"/>
      <c r="K211" s="19" t="n"/>
      <c r="L211" s="19" t="n"/>
      <c r="M211" s="20">
        <f>IF(B211="","",IF(AND(L211&lt;&gt;"",L211&lt;=TODAY()),"Baja",IF(AND(K211&lt;&gt;"",K211&gt;TODAY()),"Próxima alta","Activo")))</f>
        <v/>
      </c>
      <c r="N211" s="14" t="n"/>
    </row>
    <row r="212">
      <c r="A212" s="13" t="n">
        <v>208</v>
      </c>
      <c r="B212" s="14" t="n"/>
      <c r="C212" s="14" t="n"/>
      <c r="D212" s="14" t="n"/>
      <c r="E212" s="14" t="n"/>
      <c r="F212" s="15">
        <f>IF(E212="","",IFERROR(INDEX(Listas!$B$5:$B$24,MATCH(E212,Listas!$A$5:$A$24,0)),""))</f>
        <v/>
      </c>
      <c r="G212" s="16" t="n"/>
      <c r="H212" s="17">
        <f>IF(G212&lt;&gt;"",G212,F212)</f>
        <v/>
      </c>
      <c r="I212" s="14" t="n"/>
      <c r="J212" s="18" t="n"/>
      <c r="K212" s="19" t="n"/>
      <c r="L212" s="19" t="n"/>
      <c r="M212" s="20">
        <f>IF(B212="","",IF(AND(L212&lt;&gt;"",L212&lt;=TODAY()),"Baja",IF(AND(K212&lt;&gt;"",K212&gt;TODAY()),"Próxima alta","Activo")))</f>
        <v/>
      </c>
      <c r="N212" s="14" t="n"/>
    </row>
    <row r="213">
      <c r="A213" s="13" t="n">
        <v>209</v>
      </c>
      <c r="B213" s="14" t="n"/>
      <c r="C213" s="14" t="n"/>
      <c r="D213" s="14" t="n"/>
      <c r="E213" s="14" t="n"/>
      <c r="F213" s="15">
        <f>IF(E213="","",IFERROR(INDEX(Listas!$B$5:$B$24,MATCH(E213,Listas!$A$5:$A$24,0)),""))</f>
        <v/>
      </c>
      <c r="G213" s="16" t="n"/>
      <c r="H213" s="17">
        <f>IF(G213&lt;&gt;"",G213,F213)</f>
        <v/>
      </c>
      <c r="I213" s="14" t="n"/>
      <c r="J213" s="18" t="n"/>
      <c r="K213" s="19" t="n"/>
      <c r="L213" s="19" t="n"/>
      <c r="M213" s="20">
        <f>IF(B213="","",IF(AND(L213&lt;&gt;"",L213&lt;=TODAY()),"Baja",IF(AND(K213&lt;&gt;"",K213&gt;TODAY()),"Próxima alta","Activo")))</f>
        <v/>
      </c>
      <c r="N213" s="14" t="n"/>
    </row>
    <row r="214">
      <c r="A214" s="13" t="n">
        <v>210</v>
      </c>
      <c r="B214" s="14" t="n"/>
      <c r="C214" s="14" t="n"/>
      <c r="D214" s="14" t="n"/>
      <c r="E214" s="14" t="n"/>
      <c r="F214" s="15">
        <f>IF(E214="","",IFERROR(INDEX(Listas!$B$5:$B$24,MATCH(E214,Listas!$A$5:$A$24,0)),""))</f>
        <v/>
      </c>
      <c r="G214" s="16" t="n"/>
      <c r="H214" s="17">
        <f>IF(G214&lt;&gt;"",G214,F214)</f>
        <v/>
      </c>
      <c r="I214" s="14" t="n"/>
      <c r="J214" s="18" t="n"/>
      <c r="K214" s="19" t="n"/>
      <c r="L214" s="19" t="n"/>
      <c r="M214" s="20">
        <f>IF(B214="","",IF(AND(L214&lt;&gt;"",L214&lt;=TODAY()),"Baja",IF(AND(K214&lt;&gt;"",K214&gt;TODAY()),"Próxima alta","Activo")))</f>
        <v/>
      </c>
      <c r="N214" s="14" t="n"/>
    </row>
    <row r="215">
      <c r="A215" s="13" t="n">
        <v>211</v>
      </c>
      <c r="B215" s="14" t="n"/>
      <c r="C215" s="14" t="n"/>
      <c r="D215" s="14" t="n"/>
      <c r="E215" s="14" t="n"/>
      <c r="F215" s="15">
        <f>IF(E215="","",IFERROR(INDEX(Listas!$B$5:$B$24,MATCH(E215,Listas!$A$5:$A$24,0)),""))</f>
        <v/>
      </c>
      <c r="G215" s="16" t="n"/>
      <c r="H215" s="17">
        <f>IF(G215&lt;&gt;"",G215,F215)</f>
        <v/>
      </c>
      <c r="I215" s="14" t="n"/>
      <c r="J215" s="18" t="n"/>
      <c r="K215" s="19" t="n"/>
      <c r="L215" s="19" t="n"/>
      <c r="M215" s="20">
        <f>IF(B215="","",IF(AND(L215&lt;&gt;"",L215&lt;=TODAY()),"Baja",IF(AND(K215&lt;&gt;"",K215&gt;TODAY()),"Próxima alta","Activo")))</f>
        <v/>
      </c>
      <c r="N215" s="14" t="n"/>
    </row>
    <row r="216">
      <c r="A216" s="13" t="n">
        <v>212</v>
      </c>
      <c r="B216" s="14" t="n"/>
      <c r="C216" s="14" t="n"/>
      <c r="D216" s="14" t="n"/>
      <c r="E216" s="14" t="n"/>
      <c r="F216" s="15">
        <f>IF(E216="","",IFERROR(INDEX(Listas!$B$5:$B$24,MATCH(E216,Listas!$A$5:$A$24,0)),""))</f>
        <v/>
      </c>
      <c r="G216" s="16" t="n"/>
      <c r="H216" s="17">
        <f>IF(G216&lt;&gt;"",G216,F216)</f>
        <v/>
      </c>
      <c r="I216" s="14" t="n"/>
      <c r="J216" s="18" t="n"/>
      <c r="K216" s="19" t="n"/>
      <c r="L216" s="19" t="n"/>
      <c r="M216" s="20">
        <f>IF(B216="","",IF(AND(L216&lt;&gt;"",L216&lt;=TODAY()),"Baja",IF(AND(K216&lt;&gt;"",K216&gt;TODAY()),"Próxima alta","Activo")))</f>
        <v/>
      </c>
      <c r="N216" s="14" t="n"/>
    </row>
    <row r="217">
      <c r="A217" s="13" t="n">
        <v>213</v>
      </c>
      <c r="B217" s="14" t="n"/>
      <c r="C217" s="14" t="n"/>
      <c r="D217" s="14" t="n"/>
      <c r="E217" s="14" t="n"/>
      <c r="F217" s="15">
        <f>IF(E217="","",IFERROR(INDEX(Listas!$B$5:$B$24,MATCH(E217,Listas!$A$5:$A$24,0)),""))</f>
        <v/>
      </c>
      <c r="G217" s="16" t="n"/>
      <c r="H217" s="17">
        <f>IF(G217&lt;&gt;"",G217,F217)</f>
        <v/>
      </c>
      <c r="I217" s="14" t="n"/>
      <c r="J217" s="18" t="n"/>
      <c r="K217" s="19" t="n"/>
      <c r="L217" s="19" t="n"/>
      <c r="M217" s="20">
        <f>IF(B217="","",IF(AND(L217&lt;&gt;"",L217&lt;=TODAY()),"Baja",IF(AND(K217&lt;&gt;"",K217&gt;TODAY()),"Próxima alta","Activo")))</f>
        <v/>
      </c>
      <c r="N217" s="14" t="n"/>
    </row>
    <row r="218">
      <c r="A218" s="13" t="n">
        <v>214</v>
      </c>
      <c r="B218" s="14" t="n"/>
      <c r="C218" s="14" t="n"/>
      <c r="D218" s="14" t="n"/>
      <c r="E218" s="14" t="n"/>
      <c r="F218" s="15">
        <f>IF(E218="","",IFERROR(INDEX(Listas!$B$5:$B$24,MATCH(E218,Listas!$A$5:$A$24,0)),""))</f>
        <v/>
      </c>
      <c r="G218" s="16" t="n"/>
      <c r="H218" s="17">
        <f>IF(G218&lt;&gt;"",G218,F218)</f>
        <v/>
      </c>
      <c r="I218" s="14" t="n"/>
      <c r="J218" s="18" t="n"/>
      <c r="K218" s="19" t="n"/>
      <c r="L218" s="19" t="n"/>
      <c r="M218" s="20">
        <f>IF(B218="","",IF(AND(L218&lt;&gt;"",L218&lt;=TODAY()),"Baja",IF(AND(K218&lt;&gt;"",K218&gt;TODAY()),"Próxima alta","Activo")))</f>
        <v/>
      </c>
      <c r="N218" s="14" t="n"/>
    </row>
    <row r="219">
      <c r="A219" s="13" t="n">
        <v>215</v>
      </c>
      <c r="B219" s="14" t="n"/>
      <c r="C219" s="14" t="n"/>
      <c r="D219" s="14" t="n"/>
      <c r="E219" s="14" t="n"/>
      <c r="F219" s="15">
        <f>IF(E219="","",IFERROR(INDEX(Listas!$B$5:$B$24,MATCH(E219,Listas!$A$5:$A$24,0)),""))</f>
        <v/>
      </c>
      <c r="G219" s="16" t="n"/>
      <c r="H219" s="17">
        <f>IF(G219&lt;&gt;"",G219,F219)</f>
        <v/>
      </c>
      <c r="I219" s="14" t="n"/>
      <c r="J219" s="18" t="n"/>
      <c r="K219" s="19" t="n"/>
      <c r="L219" s="19" t="n"/>
      <c r="M219" s="20">
        <f>IF(B219="","",IF(AND(L219&lt;&gt;"",L219&lt;=TODAY()),"Baja",IF(AND(K219&lt;&gt;"",K219&gt;TODAY()),"Próxima alta","Activo")))</f>
        <v/>
      </c>
      <c r="N219" s="14" t="n"/>
    </row>
    <row r="220">
      <c r="A220" s="13" t="n">
        <v>216</v>
      </c>
      <c r="B220" s="14" t="n"/>
      <c r="C220" s="14" t="n"/>
      <c r="D220" s="14" t="n"/>
      <c r="E220" s="14" t="n"/>
      <c r="F220" s="15">
        <f>IF(E220="","",IFERROR(INDEX(Listas!$B$5:$B$24,MATCH(E220,Listas!$A$5:$A$24,0)),""))</f>
        <v/>
      </c>
      <c r="G220" s="16" t="n"/>
      <c r="H220" s="17">
        <f>IF(G220&lt;&gt;"",G220,F220)</f>
        <v/>
      </c>
      <c r="I220" s="14" t="n"/>
      <c r="J220" s="18" t="n"/>
      <c r="K220" s="19" t="n"/>
      <c r="L220" s="19" t="n"/>
      <c r="M220" s="20">
        <f>IF(B220="","",IF(AND(L220&lt;&gt;"",L220&lt;=TODAY()),"Baja",IF(AND(K220&lt;&gt;"",K220&gt;TODAY()),"Próxima alta","Activo")))</f>
        <v/>
      </c>
      <c r="N220" s="14" t="n"/>
    </row>
    <row r="221">
      <c r="A221" s="13" t="n">
        <v>217</v>
      </c>
      <c r="B221" s="14" t="n"/>
      <c r="C221" s="14" t="n"/>
      <c r="D221" s="14" t="n"/>
      <c r="E221" s="14" t="n"/>
      <c r="F221" s="15">
        <f>IF(E221="","",IFERROR(INDEX(Listas!$B$5:$B$24,MATCH(E221,Listas!$A$5:$A$24,0)),""))</f>
        <v/>
      </c>
      <c r="G221" s="16" t="n"/>
      <c r="H221" s="17">
        <f>IF(G221&lt;&gt;"",G221,F221)</f>
        <v/>
      </c>
      <c r="I221" s="14" t="n"/>
      <c r="J221" s="18" t="n"/>
      <c r="K221" s="19" t="n"/>
      <c r="L221" s="19" t="n"/>
      <c r="M221" s="20">
        <f>IF(B221="","",IF(AND(L221&lt;&gt;"",L221&lt;=TODAY()),"Baja",IF(AND(K221&lt;&gt;"",K221&gt;TODAY()),"Próxima alta","Activo")))</f>
        <v/>
      </c>
      <c r="N221" s="14" t="n"/>
    </row>
    <row r="222">
      <c r="A222" s="13" t="n">
        <v>218</v>
      </c>
      <c r="B222" s="14" t="n"/>
      <c r="C222" s="14" t="n"/>
      <c r="D222" s="14" t="n"/>
      <c r="E222" s="14" t="n"/>
      <c r="F222" s="15">
        <f>IF(E222="","",IFERROR(INDEX(Listas!$B$5:$B$24,MATCH(E222,Listas!$A$5:$A$24,0)),""))</f>
        <v/>
      </c>
      <c r="G222" s="16" t="n"/>
      <c r="H222" s="17">
        <f>IF(G222&lt;&gt;"",G222,F222)</f>
        <v/>
      </c>
      <c r="I222" s="14" t="n"/>
      <c r="J222" s="18" t="n"/>
      <c r="K222" s="19" t="n"/>
      <c r="L222" s="19" t="n"/>
      <c r="M222" s="20">
        <f>IF(B222="","",IF(AND(L222&lt;&gt;"",L222&lt;=TODAY()),"Baja",IF(AND(K222&lt;&gt;"",K222&gt;TODAY()),"Próxima alta","Activo")))</f>
        <v/>
      </c>
      <c r="N222" s="14" t="n"/>
    </row>
    <row r="223">
      <c r="A223" s="13" t="n">
        <v>219</v>
      </c>
      <c r="B223" s="14" t="n"/>
      <c r="C223" s="14" t="n"/>
      <c r="D223" s="14" t="n"/>
      <c r="E223" s="14" t="n"/>
      <c r="F223" s="15">
        <f>IF(E223="","",IFERROR(INDEX(Listas!$B$5:$B$24,MATCH(E223,Listas!$A$5:$A$24,0)),""))</f>
        <v/>
      </c>
      <c r="G223" s="16" t="n"/>
      <c r="H223" s="17">
        <f>IF(G223&lt;&gt;"",G223,F223)</f>
        <v/>
      </c>
      <c r="I223" s="14" t="n"/>
      <c r="J223" s="18" t="n"/>
      <c r="K223" s="19" t="n"/>
      <c r="L223" s="19" t="n"/>
      <c r="M223" s="20">
        <f>IF(B223="","",IF(AND(L223&lt;&gt;"",L223&lt;=TODAY()),"Baja",IF(AND(K223&lt;&gt;"",K223&gt;TODAY()),"Próxima alta","Activo")))</f>
        <v/>
      </c>
      <c r="N223" s="14" t="n"/>
    </row>
    <row r="224">
      <c r="A224" s="13" t="n">
        <v>220</v>
      </c>
      <c r="B224" s="14" t="n"/>
      <c r="C224" s="14" t="n"/>
      <c r="D224" s="14" t="n"/>
      <c r="E224" s="14" t="n"/>
      <c r="F224" s="15">
        <f>IF(E224="","",IFERROR(INDEX(Listas!$B$5:$B$24,MATCH(E224,Listas!$A$5:$A$24,0)),""))</f>
        <v/>
      </c>
      <c r="G224" s="16" t="n"/>
      <c r="H224" s="17">
        <f>IF(G224&lt;&gt;"",G224,F224)</f>
        <v/>
      </c>
      <c r="I224" s="14" t="n"/>
      <c r="J224" s="18" t="n"/>
      <c r="K224" s="19" t="n"/>
      <c r="L224" s="19" t="n"/>
      <c r="M224" s="20">
        <f>IF(B224="","",IF(AND(L224&lt;&gt;"",L224&lt;=TODAY()),"Baja",IF(AND(K224&lt;&gt;"",K224&gt;TODAY()),"Próxima alta","Activo")))</f>
        <v/>
      </c>
      <c r="N224" s="14" t="n"/>
    </row>
    <row r="225">
      <c r="A225" s="13" t="n">
        <v>221</v>
      </c>
      <c r="B225" s="14" t="n"/>
      <c r="C225" s="14" t="n"/>
      <c r="D225" s="14" t="n"/>
      <c r="E225" s="14" t="n"/>
      <c r="F225" s="15">
        <f>IF(E225="","",IFERROR(INDEX(Listas!$B$5:$B$24,MATCH(E225,Listas!$A$5:$A$24,0)),""))</f>
        <v/>
      </c>
      <c r="G225" s="16" t="n"/>
      <c r="H225" s="17">
        <f>IF(G225&lt;&gt;"",G225,F225)</f>
        <v/>
      </c>
      <c r="I225" s="14" t="n"/>
      <c r="J225" s="18" t="n"/>
      <c r="K225" s="19" t="n"/>
      <c r="L225" s="19" t="n"/>
      <c r="M225" s="20">
        <f>IF(B225="","",IF(AND(L225&lt;&gt;"",L225&lt;=TODAY()),"Baja",IF(AND(K225&lt;&gt;"",K225&gt;TODAY()),"Próxima alta","Activo")))</f>
        <v/>
      </c>
      <c r="N225" s="14" t="n"/>
    </row>
    <row r="226">
      <c r="A226" s="13" t="n">
        <v>222</v>
      </c>
      <c r="B226" s="14" t="n"/>
      <c r="C226" s="14" t="n"/>
      <c r="D226" s="14" t="n"/>
      <c r="E226" s="14" t="n"/>
      <c r="F226" s="15">
        <f>IF(E226="","",IFERROR(INDEX(Listas!$B$5:$B$24,MATCH(E226,Listas!$A$5:$A$24,0)),""))</f>
        <v/>
      </c>
      <c r="G226" s="16" t="n"/>
      <c r="H226" s="17">
        <f>IF(G226&lt;&gt;"",G226,F226)</f>
        <v/>
      </c>
      <c r="I226" s="14" t="n"/>
      <c r="J226" s="18" t="n"/>
      <c r="K226" s="19" t="n"/>
      <c r="L226" s="19" t="n"/>
      <c r="M226" s="20">
        <f>IF(B226="","",IF(AND(L226&lt;&gt;"",L226&lt;=TODAY()),"Baja",IF(AND(K226&lt;&gt;"",K226&gt;TODAY()),"Próxima alta","Activo")))</f>
        <v/>
      </c>
      <c r="N226" s="14" t="n"/>
    </row>
    <row r="227">
      <c r="A227" s="13" t="n">
        <v>223</v>
      </c>
      <c r="B227" s="14" t="n"/>
      <c r="C227" s="14" t="n"/>
      <c r="D227" s="14" t="n"/>
      <c r="E227" s="14" t="n"/>
      <c r="F227" s="15">
        <f>IF(E227="","",IFERROR(INDEX(Listas!$B$5:$B$24,MATCH(E227,Listas!$A$5:$A$24,0)),""))</f>
        <v/>
      </c>
      <c r="G227" s="16" t="n"/>
      <c r="H227" s="17">
        <f>IF(G227&lt;&gt;"",G227,F227)</f>
        <v/>
      </c>
      <c r="I227" s="14" t="n"/>
      <c r="J227" s="18" t="n"/>
      <c r="K227" s="19" t="n"/>
      <c r="L227" s="19" t="n"/>
      <c r="M227" s="20">
        <f>IF(B227="","",IF(AND(L227&lt;&gt;"",L227&lt;=TODAY()),"Baja",IF(AND(K227&lt;&gt;"",K227&gt;TODAY()),"Próxima alta","Activo")))</f>
        <v/>
      </c>
      <c r="N227" s="14" t="n"/>
    </row>
    <row r="228">
      <c r="A228" s="13" t="n">
        <v>224</v>
      </c>
      <c r="B228" s="14" t="n"/>
      <c r="C228" s="14" t="n"/>
      <c r="D228" s="14" t="n"/>
      <c r="E228" s="14" t="n"/>
      <c r="F228" s="15">
        <f>IF(E228="","",IFERROR(INDEX(Listas!$B$5:$B$24,MATCH(E228,Listas!$A$5:$A$24,0)),""))</f>
        <v/>
      </c>
      <c r="G228" s="16" t="n"/>
      <c r="H228" s="17">
        <f>IF(G228&lt;&gt;"",G228,F228)</f>
        <v/>
      </c>
      <c r="I228" s="14" t="n"/>
      <c r="J228" s="18" t="n"/>
      <c r="K228" s="19" t="n"/>
      <c r="L228" s="19" t="n"/>
      <c r="M228" s="20">
        <f>IF(B228="","",IF(AND(L228&lt;&gt;"",L228&lt;=TODAY()),"Baja",IF(AND(K228&lt;&gt;"",K228&gt;TODAY()),"Próxima alta","Activo")))</f>
        <v/>
      </c>
      <c r="N228" s="14" t="n"/>
    </row>
    <row r="229">
      <c r="A229" s="13" t="n">
        <v>225</v>
      </c>
      <c r="B229" s="14" t="n"/>
      <c r="C229" s="14" t="n"/>
      <c r="D229" s="14" t="n"/>
      <c r="E229" s="14" t="n"/>
      <c r="F229" s="15">
        <f>IF(E229="","",IFERROR(INDEX(Listas!$B$5:$B$24,MATCH(E229,Listas!$A$5:$A$24,0)),""))</f>
        <v/>
      </c>
      <c r="G229" s="16" t="n"/>
      <c r="H229" s="17">
        <f>IF(G229&lt;&gt;"",G229,F229)</f>
        <v/>
      </c>
      <c r="I229" s="14" t="n"/>
      <c r="J229" s="18" t="n"/>
      <c r="K229" s="19" t="n"/>
      <c r="L229" s="19" t="n"/>
      <c r="M229" s="20">
        <f>IF(B229="","",IF(AND(L229&lt;&gt;"",L229&lt;=TODAY()),"Baja",IF(AND(K229&lt;&gt;"",K229&gt;TODAY()),"Próxima alta","Activo")))</f>
        <v/>
      </c>
      <c r="N229" s="14" t="n"/>
    </row>
    <row r="230">
      <c r="A230" s="13" t="n">
        <v>226</v>
      </c>
      <c r="B230" s="14" t="n"/>
      <c r="C230" s="14" t="n"/>
      <c r="D230" s="14" t="n"/>
      <c r="E230" s="14" t="n"/>
      <c r="F230" s="15">
        <f>IF(E230="","",IFERROR(INDEX(Listas!$B$5:$B$24,MATCH(E230,Listas!$A$5:$A$24,0)),""))</f>
        <v/>
      </c>
      <c r="G230" s="16" t="n"/>
      <c r="H230" s="17">
        <f>IF(G230&lt;&gt;"",G230,F230)</f>
        <v/>
      </c>
      <c r="I230" s="14" t="n"/>
      <c r="J230" s="18" t="n"/>
      <c r="K230" s="19" t="n"/>
      <c r="L230" s="19" t="n"/>
      <c r="M230" s="20">
        <f>IF(B230="","",IF(AND(L230&lt;&gt;"",L230&lt;=TODAY()),"Baja",IF(AND(K230&lt;&gt;"",K230&gt;TODAY()),"Próxima alta","Activo")))</f>
        <v/>
      </c>
      <c r="N230" s="14" t="n"/>
    </row>
    <row r="231">
      <c r="A231" s="13" t="n">
        <v>227</v>
      </c>
      <c r="B231" s="14" t="n"/>
      <c r="C231" s="14" t="n"/>
      <c r="D231" s="14" t="n"/>
      <c r="E231" s="14" t="n"/>
      <c r="F231" s="15">
        <f>IF(E231="","",IFERROR(INDEX(Listas!$B$5:$B$24,MATCH(E231,Listas!$A$5:$A$24,0)),""))</f>
        <v/>
      </c>
      <c r="G231" s="16" t="n"/>
      <c r="H231" s="17">
        <f>IF(G231&lt;&gt;"",G231,F231)</f>
        <v/>
      </c>
      <c r="I231" s="14" t="n"/>
      <c r="J231" s="18" t="n"/>
      <c r="K231" s="19" t="n"/>
      <c r="L231" s="19" t="n"/>
      <c r="M231" s="20">
        <f>IF(B231="","",IF(AND(L231&lt;&gt;"",L231&lt;=TODAY()),"Baja",IF(AND(K231&lt;&gt;"",K231&gt;TODAY()),"Próxima alta","Activo")))</f>
        <v/>
      </c>
      <c r="N231" s="14" t="n"/>
    </row>
    <row r="232">
      <c r="A232" s="13" t="n">
        <v>228</v>
      </c>
      <c r="B232" s="14" t="n"/>
      <c r="C232" s="14" t="n"/>
      <c r="D232" s="14" t="n"/>
      <c r="E232" s="14" t="n"/>
      <c r="F232" s="15">
        <f>IF(E232="","",IFERROR(INDEX(Listas!$B$5:$B$24,MATCH(E232,Listas!$A$5:$A$24,0)),""))</f>
        <v/>
      </c>
      <c r="G232" s="16" t="n"/>
      <c r="H232" s="17">
        <f>IF(G232&lt;&gt;"",G232,F232)</f>
        <v/>
      </c>
      <c r="I232" s="14" t="n"/>
      <c r="J232" s="18" t="n"/>
      <c r="K232" s="19" t="n"/>
      <c r="L232" s="19" t="n"/>
      <c r="M232" s="20">
        <f>IF(B232="","",IF(AND(L232&lt;&gt;"",L232&lt;=TODAY()),"Baja",IF(AND(K232&lt;&gt;"",K232&gt;TODAY()),"Próxima alta","Activo")))</f>
        <v/>
      </c>
      <c r="N232" s="14" t="n"/>
    </row>
    <row r="233">
      <c r="A233" s="13" t="n">
        <v>229</v>
      </c>
      <c r="B233" s="14" t="n"/>
      <c r="C233" s="14" t="n"/>
      <c r="D233" s="14" t="n"/>
      <c r="E233" s="14" t="n"/>
      <c r="F233" s="15">
        <f>IF(E233="","",IFERROR(INDEX(Listas!$B$5:$B$24,MATCH(E233,Listas!$A$5:$A$24,0)),""))</f>
        <v/>
      </c>
      <c r="G233" s="16" t="n"/>
      <c r="H233" s="17">
        <f>IF(G233&lt;&gt;"",G233,F233)</f>
        <v/>
      </c>
      <c r="I233" s="14" t="n"/>
      <c r="J233" s="18" t="n"/>
      <c r="K233" s="19" t="n"/>
      <c r="L233" s="19" t="n"/>
      <c r="M233" s="20">
        <f>IF(B233="","",IF(AND(L233&lt;&gt;"",L233&lt;=TODAY()),"Baja",IF(AND(K233&lt;&gt;"",K233&gt;TODAY()),"Próxima alta","Activo")))</f>
        <v/>
      </c>
      <c r="N233" s="14" t="n"/>
    </row>
    <row r="234">
      <c r="A234" s="13" t="n">
        <v>230</v>
      </c>
      <c r="B234" s="14" t="n"/>
      <c r="C234" s="14" t="n"/>
      <c r="D234" s="14" t="n"/>
      <c r="E234" s="14" t="n"/>
      <c r="F234" s="15">
        <f>IF(E234="","",IFERROR(INDEX(Listas!$B$5:$B$24,MATCH(E234,Listas!$A$5:$A$24,0)),""))</f>
        <v/>
      </c>
      <c r="G234" s="16" t="n"/>
      <c r="H234" s="17">
        <f>IF(G234&lt;&gt;"",G234,F234)</f>
        <v/>
      </c>
      <c r="I234" s="14" t="n"/>
      <c r="J234" s="18" t="n"/>
      <c r="K234" s="19" t="n"/>
      <c r="L234" s="19" t="n"/>
      <c r="M234" s="20">
        <f>IF(B234="","",IF(AND(L234&lt;&gt;"",L234&lt;=TODAY()),"Baja",IF(AND(K234&lt;&gt;"",K234&gt;TODAY()),"Próxima alta","Activo")))</f>
        <v/>
      </c>
      <c r="N234" s="14" t="n"/>
    </row>
    <row r="235">
      <c r="A235" s="13" t="n">
        <v>231</v>
      </c>
      <c r="B235" s="14" t="n"/>
      <c r="C235" s="14" t="n"/>
      <c r="D235" s="14" t="n"/>
      <c r="E235" s="14" t="n"/>
      <c r="F235" s="15">
        <f>IF(E235="","",IFERROR(INDEX(Listas!$B$5:$B$24,MATCH(E235,Listas!$A$5:$A$24,0)),""))</f>
        <v/>
      </c>
      <c r="G235" s="16" t="n"/>
      <c r="H235" s="17">
        <f>IF(G235&lt;&gt;"",G235,F235)</f>
        <v/>
      </c>
      <c r="I235" s="14" t="n"/>
      <c r="J235" s="18" t="n"/>
      <c r="K235" s="19" t="n"/>
      <c r="L235" s="19" t="n"/>
      <c r="M235" s="20">
        <f>IF(B235="","",IF(AND(L235&lt;&gt;"",L235&lt;=TODAY()),"Baja",IF(AND(K235&lt;&gt;"",K235&gt;TODAY()),"Próxima alta","Activo")))</f>
        <v/>
      </c>
      <c r="N235" s="14" t="n"/>
    </row>
    <row r="236">
      <c r="A236" s="13" t="n">
        <v>232</v>
      </c>
      <c r="B236" s="14" t="n"/>
      <c r="C236" s="14" t="n"/>
      <c r="D236" s="14" t="n"/>
      <c r="E236" s="14" t="n"/>
      <c r="F236" s="15">
        <f>IF(E236="","",IFERROR(INDEX(Listas!$B$5:$B$24,MATCH(E236,Listas!$A$5:$A$24,0)),""))</f>
        <v/>
      </c>
      <c r="G236" s="16" t="n"/>
      <c r="H236" s="17">
        <f>IF(G236&lt;&gt;"",G236,F236)</f>
        <v/>
      </c>
      <c r="I236" s="14" t="n"/>
      <c r="J236" s="18" t="n"/>
      <c r="K236" s="19" t="n"/>
      <c r="L236" s="19" t="n"/>
      <c r="M236" s="20">
        <f>IF(B236="","",IF(AND(L236&lt;&gt;"",L236&lt;=TODAY()),"Baja",IF(AND(K236&lt;&gt;"",K236&gt;TODAY()),"Próxima alta","Activo")))</f>
        <v/>
      </c>
      <c r="N236" s="14" t="n"/>
    </row>
    <row r="237">
      <c r="A237" s="13" t="n">
        <v>233</v>
      </c>
      <c r="B237" s="14" t="n"/>
      <c r="C237" s="14" t="n"/>
      <c r="D237" s="14" t="n"/>
      <c r="E237" s="14" t="n"/>
      <c r="F237" s="15">
        <f>IF(E237="","",IFERROR(INDEX(Listas!$B$5:$B$24,MATCH(E237,Listas!$A$5:$A$24,0)),""))</f>
        <v/>
      </c>
      <c r="G237" s="16" t="n"/>
      <c r="H237" s="17">
        <f>IF(G237&lt;&gt;"",G237,F237)</f>
        <v/>
      </c>
      <c r="I237" s="14" t="n"/>
      <c r="J237" s="18" t="n"/>
      <c r="K237" s="19" t="n"/>
      <c r="L237" s="19" t="n"/>
      <c r="M237" s="20">
        <f>IF(B237="","",IF(AND(L237&lt;&gt;"",L237&lt;=TODAY()),"Baja",IF(AND(K237&lt;&gt;"",K237&gt;TODAY()),"Próxima alta","Activo")))</f>
        <v/>
      </c>
      <c r="N237" s="14" t="n"/>
    </row>
    <row r="238">
      <c r="A238" s="13" t="n">
        <v>234</v>
      </c>
      <c r="B238" s="14" t="n"/>
      <c r="C238" s="14" t="n"/>
      <c r="D238" s="14" t="n"/>
      <c r="E238" s="14" t="n"/>
      <c r="F238" s="15">
        <f>IF(E238="","",IFERROR(INDEX(Listas!$B$5:$B$24,MATCH(E238,Listas!$A$5:$A$24,0)),""))</f>
        <v/>
      </c>
      <c r="G238" s="16" t="n"/>
      <c r="H238" s="17">
        <f>IF(G238&lt;&gt;"",G238,F238)</f>
        <v/>
      </c>
      <c r="I238" s="14" t="n"/>
      <c r="J238" s="18" t="n"/>
      <c r="K238" s="19" t="n"/>
      <c r="L238" s="19" t="n"/>
      <c r="M238" s="20">
        <f>IF(B238="","",IF(AND(L238&lt;&gt;"",L238&lt;=TODAY()),"Baja",IF(AND(K238&lt;&gt;"",K238&gt;TODAY()),"Próxima alta","Activo")))</f>
        <v/>
      </c>
      <c r="N238" s="14" t="n"/>
    </row>
    <row r="239">
      <c r="A239" s="13" t="n">
        <v>235</v>
      </c>
      <c r="B239" s="14" t="n"/>
      <c r="C239" s="14" t="n"/>
      <c r="D239" s="14" t="n"/>
      <c r="E239" s="14" t="n"/>
      <c r="F239" s="15">
        <f>IF(E239="","",IFERROR(INDEX(Listas!$B$5:$B$24,MATCH(E239,Listas!$A$5:$A$24,0)),""))</f>
        <v/>
      </c>
      <c r="G239" s="16" t="n"/>
      <c r="H239" s="17">
        <f>IF(G239&lt;&gt;"",G239,F239)</f>
        <v/>
      </c>
      <c r="I239" s="14" t="n"/>
      <c r="J239" s="18" t="n"/>
      <c r="K239" s="19" t="n"/>
      <c r="L239" s="19" t="n"/>
      <c r="M239" s="20">
        <f>IF(B239="","",IF(AND(L239&lt;&gt;"",L239&lt;=TODAY()),"Baja",IF(AND(K239&lt;&gt;"",K239&gt;TODAY()),"Próxima alta","Activo")))</f>
        <v/>
      </c>
      <c r="N239" s="14" t="n"/>
    </row>
    <row r="240">
      <c r="A240" s="13" t="n">
        <v>236</v>
      </c>
      <c r="B240" s="14" t="n"/>
      <c r="C240" s="14" t="n"/>
      <c r="D240" s="14" t="n"/>
      <c r="E240" s="14" t="n"/>
      <c r="F240" s="15">
        <f>IF(E240="","",IFERROR(INDEX(Listas!$B$5:$B$24,MATCH(E240,Listas!$A$5:$A$24,0)),""))</f>
        <v/>
      </c>
      <c r="G240" s="16" t="n"/>
      <c r="H240" s="17">
        <f>IF(G240&lt;&gt;"",G240,F240)</f>
        <v/>
      </c>
      <c r="I240" s="14" t="n"/>
      <c r="J240" s="18" t="n"/>
      <c r="K240" s="19" t="n"/>
      <c r="L240" s="19" t="n"/>
      <c r="M240" s="20">
        <f>IF(B240="","",IF(AND(L240&lt;&gt;"",L240&lt;=TODAY()),"Baja",IF(AND(K240&lt;&gt;"",K240&gt;TODAY()),"Próxima alta","Activo")))</f>
        <v/>
      </c>
      <c r="N240" s="14" t="n"/>
    </row>
    <row r="241">
      <c r="A241" s="13" t="n">
        <v>237</v>
      </c>
      <c r="B241" s="14" t="n"/>
      <c r="C241" s="14" t="n"/>
      <c r="D241" s="14" t="n"/>
      <c r="E241" s="14" t="n"/>
      <c r="F241" s="15">
        <f>IF(E241="","",IFERROR(INDEX(Listas!$B$5:$B$24,MATCH(E241,Listas!$A$5:$A$24,0)),""))</f>
        <v/>
      </c>
      <c r="G241" s="16" t="n"/>
      <c r="H241" s="17">
        <f>IF(G241&lt;&gt;"",G241,F241)</f>
        <v/>
      </c>
      <c r="I241" s="14" t="n"/>
      <c r="J241" s="18" t="n"/>
      <c r="K241" s="19" t="n"/>
      <c r="L241" s="19" t="n"/>
      <c r="M241" s="20">
        <f>IF(B241="","",IF(AND(L241&lt;&gt;"",L241&lt;=TODAY()),"Baja",IF(AND(K241&lt;&gt;"",K241&gt;TODAY()),"Próxima alta","Activo")))</f>
        <v/>
      </c>
      <c r="N241" s="14" t="n"/>
    </row>
    <row r="242">
      <c r="A242" s="13" t="n">
        <v>238</v>
      </c>
      <c r="B242" s="14" t="n"/>
      <c r="C242" s="14" t="n"/>
      <c r="D242" s="14" t="n"/>
      <c r="E242" s="14" t="n"/>
      <c r="F242" s="15">
        <f>IF(E242="","",IFERROR(INDEX(Listas!$B$5:$B$24,MATCH(E242,Listas!$A$5:$A$24,0)),""))</f>
        <v/>
      </c>
      <c r="G242" s="16" t="n"/>
      <c r="H242" s="17">
        <f>IF(G242&lt;&gt;"",G242,F242)</f>
        <v/>
      </c>
      <c r="I242" s="14" t="n"/>
      <c r="J242" s="18" t="n"/>
      <c r="K242" s="19" t="n"/>
      <c r="L242" s="19" t="n"/>
      <c r="M242" s="20">
        <f>IF(B242="","",IF(AND(L242&lt;&gt;"",L242&lt;=TODAY()),"Baja",IF(AND(K242&lt;&gt;"",K242&gt;TODAY()),"Próxima alta","Activo")))</f>
        <v/>
      </c>
      <c r="N242" s="14" t="n"/>
    </row>
    <row r="243">
      <c r="A243" s="13" t="n">
        <v>239</v>
      </c>
      <c r="B243" s="14" t="n"/>
      <c r="C243" s="14" t="n"/>
      <c r="D243" s="14" t="n"/>
      <c r="E243" s="14" t="n"/>
      <c r="F243" s="15">
        <f>IF(E243="","",IFERROR(INDEX(Listas!$B$5:$B$24,MATCH(E243,Listas!$A$5:$A$24,0)),""))</f>
        <v/>
      </c>
      <c r="G243" s="16" t="n"/>
      <c r="H243" s="17">
        <f>IF(G243&lt;&gt;"",G243,F243)</f>
        <v/>
      </c>
      <c r="I243" s="14" t="n"/>
      <c r="J243" s="18" t="n"/>
      <c r="K243" s="19" t="n"/>
      <c r="L243" s="19" t="n"/>
      <c r="M243" s="20">
        <f>IF(B243="","",IF(AND(L243&lt;&gt;"",L243&lt;=TODAY()),"Baja",IF(AND(K243&lt;&gt;"",K243&gt;TODAY()),"Próxima alta","Activo")))</f>
        <v/>
      </c>
      <c r="N243" s="14" t="n"/>
    </row>
    <row r="244">
      <c r="A244" s="13" t="n">
        <v>240</v>
      </c>
      <c r="B244" s="14" t="n"/>
      <c r="C244" s="14" t="n"/>
      <c r="D244" s="14" t="n"/>
      <c r="E244" s="14" t="n"/>
      <c r="F244" s="15">
        <f>IF(E244="","",IFERROR(INDEX(Listas!$B$5:$B$24,MATCH(E244,Listas!$A$5:$A$24,0)),""))</f>
        <v/>
      </c>
      <c r="G244" s="16" t="n"/>
      <c r="H244" s="17">
        <f>IF(G244&lt;&gt;"",G244,F244)</f>
        <v/>
      </c>
      <c r="I244" s="14" t="n"/>
      <c r="J244" s="18" t="n"/>
      <c r="K244" s="19" t="n"/>
      <c r="L244" s="19" t="n"/>
      <c r="M244" s="20">
        <f>IF(B244="","",IF(AND(L244&lt;&gt;"",L244&lt;=TODAY()),"Baja",IF(AND(K244&lt;&gt;"",K244&gt;TODAY()),"Próxima alta","Activo")))</f>
        <v/>
      </c>
      <c r="N244" s="14" t="n"/>
    </row>
    <row r="245">
      <c r="A245" s="13" t="n">
        <v>241</v>
      </c>
      <c r="B245" s="14" t="n"/>
      <c r="C245" s="14" t="n"/>
      <c r="D245" s="14" t="n"/>
      <c r="E245" s="14" t="n"/>
      <c r="F245" s="15">
        <f>IF(E245="","",IFERROR(INDEX(Listas!$B$5:$B$24,MATCH(E245,Listas!$A$5:$A$24,0)),""))</f>
        <v/>
      </c>
      <c r="G245" s="16" t="n"/>
      <c r="H245" s="17">
        <f>IF(G245&lt;&gt;"",G245,F245)</f>
        <v/>
      </c>
      <c r="I245" s="14" t="n"/>
      <c r="J245" s="18" t="n"/>
      <c r="K245" s="19" t="n"/>
      <c r="L245" s="19" t="n"/>
      <c r="M245" s="20">
        <f>IF(B245="","",IF(AND(L245&lt;&gt;"",L245&lt;=TODAY()),"Baja",IF(AND(K245&lt;&gt;"",K245&gt;TODAY()),"Próxima alta","Activo")))</f>
        <v/>
      </c>
      <c r="N245" s="14" t="n"/>
    </row>
    <row r="246">
      <c r="A246" s="13" t="n">
        <v>242</v>
      </c>
      <c r="B246" s="14" t="n"/>
      <c r="C246" s="14" t="n"/>
      <c r="D246" s="14" t="n"/>
      <c r="E246" s="14" t="n"/>
      <c r="F246" s="15">
        <f>IF(E246="","",IFERROR(INDEX(Listas!$B$5:$B$24,MATCH(E246,Listas!$A$5:$A$24,0)),""))</f>
        <v/>
      </c>
      <c r="G246" s="16" t="n"/>
      <c r="H246" s="17">
        <f>IF(G246&lt;&gt;"",G246,F246)</f>
        <v/>
      </c>
      <c r="I246" s="14" t="n"/>
      <c r="J246" s="18" t="n"/>
      <c r="K246" s="19" t="n"/>
      <c r="L246" s="19" t="n"/>
      <c r="M246" s="20">
        <f>IF(B246="","",IF(AND(L246&lt;&gt;"",L246&lt;=TODAY()),"Baja",IF(AND(K246&lt;&gt;"",K246&gt;TODAY()),"Próxima alta","Activo")))</f>
        <v/>
      </c>
      <c r="N246" s="14" t="n"/>
    </row>
    <row r="247">
      <c r="A247" s="13" t="n">
        <v>243</v>
      </c>
      <c r="B247" s="14" t="n"/>
      <c r="C247" s="14" t="n"/>
      <c r="D247" s="14" t="n"/>
      <c r="E247" s="14" t="n"/>
      <c r="F247" s="15">
        <f>IF(E247="","",IFERROR(INDEX(Listas!$B$5:$B$24,MATCH(E247,Listas!$A$5:$A$24,0)),""))</f>
        <v/>
      </c>
      <c r="G247" s="16" t="n"/>
      <c r="H247" s="17">
        <f>IF(G247&lt;&gt;"",G247,F247)</f>
        <v/>
      </c>
      <c r="I247" s="14" t="n"/>
      <c r="J247" s="18" t="n"/>
      <c r="K247" s="19" t="n"/>
      <c r="L247" s="19" t="n"/>
      <c r="M247" s="20">
        <f>IF(B247="","",IF(AND(L247&lt;&gt;"",L247&lt;=TODAY()),"Baja",IF(AND(K247&lt;&gt;"",K247&gt;TODAY()),"Próxima alta","Activo")))</f>
        <v/>
      </c>
      <c r="N247" s="14" t="n"/>
    </row>
    <row r="248">
      <c r="A248" s="13" t="n">
        <v>244</v>
      </c>
      <c r="B248" s="14" t="n"/>
      <c r="C248" s="14" t="n"/>
      <c r="D248" s="14" t="n"/>
      <c r="E248" s="14" t="n"/>
      <c r="F248" s="15">
        <f>IF(E248="","",IFERROR(INDEX(Listas!$B$5:$B$24,MATCH(E248,Listas!$A$5:$A$24,0)),""))</f>
        <v/>
      </c>
      <c r="G248" s="16" t="n"/>
      <c r="H248" s="17">
        <f>IF(G248&lt;&gt;"",G248,F248)</f>
        <v/>
      </c>
      <c r="I248" s="14" t="n"/>
      <c r="J248" s="18" t="n"/>
      <c r="K248" s="19" t="n"/>
      <c r="L248" s="19" t="n"/>
      <c r="M248" s="20">
        <f>IF(B248="","",IF(AND(L248&lt;&gt;"",L248&lt;=TODAY()),"Baja",IF(AND(K248&lt;&gt;"",K248&gt;TODAY()),"Próxima alta","Activo")))</f>
        <v/>
      </c>
      <c r="N248" s="14" t="n"/>
    </row>
    <row r="249">
      <c r="A249" s="13" t="n">
        <v>245</v>
      </c>
      <c r="B249" s="14" t="n"/>
      <c r="C249" s="14" t="n"/>
      <c r="D249" s="14" t="n"/>
      <c r="E249" s="14" t="n"/>
      <c r="F249" s="15">
        <f>IF(E249="","",IFERROR(INDEX(Listas!$B$5:$B$24,MATCH(E249,Listas!$A$5:$A$24,0)),""))</f>
        <v/>
      </c>
      <c r="G249" s="16" t="n"/>
      <c r="H249" s="17">
        <f>IF(G249&lt;&gt;"",G249,F249)</f>
        <v/>
      </c>
      <c r="I249" s="14" t="n"/>
      <c r="J249" s="18" t="n"/>
      <c r="K249" s="19" t="n"/>
      <c r="L249" s="19" t="n"/>
      <c r="M249" s="20">
        <f>IF(B249="","",IF(AND(L249&lt;&gt;"",L249&lt;=TODAY()),"Baja",IF(AND(K249&lt;&gt;"",K249&gt;TODAY()),"Próxima alta","Activo")))</f>
        <v/>
      </c>
      <c r="N249" s="14" t="n"/>
    </row>
    <row r="250">
      <c r="A250" s="13" t="n">
        <v>246</v>
      </c>
      <c r="B250" s="14" t="n"/>
      <c r="C250" s="14" t="n"/>
      <c r="D250" s="14" t="n"/>
      <c r="E250" s="14" t="n"/>
      <c r="F250" s="15">
        <f>IF(E250="","",IFERROR(INDEX(Listas!$B$5:$B$24,MATCH(E250,Listas!$A$5:$A$24,0)),""))</f>
        <v/>
      </c>
      <c r="G250" s="16" t="n"/>
      <c r="H250" s="17">
        <f>IF(G250&lt;&gt;"",G250,F250)</f>
        <v/>
      </c>
      <c r="I250" s="14" t="n"/>
      <c r="J250" s="18" t="n"/>
      <c r="K250" s="19" t="n"/>
      <c r="L250" s="19" t="n"/>
      <c r="M250" s="20">
        <f>IF(B250="","",IF(AND(L250&lt;&gt;"",L250&lt;=TODAY()),"Baja",IF(AND(K250&lt;&gt;"",K250&gt;TODAY()),"Próxima alta","Activo")))</f>
        <v/>
      </c>
      <c r="N250" s="14" t="n"/>
    </row>
    <row r="251">
      <c r="A251" s="13" t="n">
        <v>247</v>
      </c>
      <c r="B251" s="14" t="n"/>
      <c r="C251" s="14" t="n"/>
      <c r="D251" s="14" t="n"/>
      <c r="E251" s="14" t="n"/>
      <c r="F251" s="15">
        <f>IF(E251="","",IFERROR(INDEX(Listas!$B$5:$B$24,MATCH(E251,Listas!$A$5:$A$24,0)),""))</f>
        <v/>
      </c>
      <c r="G251" s="16" t="n"/>
      <c r="H251" s="17">
        <f>IF(G251&lt;&gt;"",G251,F251)</f>
        <v/>
      </c>
      <c r="I251" s="14" t="n"/>
      <c r="J251" s="18" t="n"/>
      <c r="K251" s="19" t="n"/>
      <c r="L251" s="19" t="n"/>
      <c r="M251" s="20">
        <f>IF(B251="","",IF(AND(L251&lt;&gt;"",L251&lt;=TODAY()),"Baja",IF(AND(K251&lt;&gt;"",K251&gt;TODAY()),"Próxima alta","Activo")))</f>
        <v/>
      </c>
      <c r="N251" s="14" t="n"/>
    </row>
    <row r="252">
      <c r="A252" s="13" t="n">
        <v>248</v>
      </c>
      <c r="B252" s="14" t="n"/>
      <c r="C252" s="14" t="n"/>
      <c r="D252" s="14" t="n"/>
      <c r="E252" s="14" t="n"/>
      <c r="F252" s="15">
        <f>IF(E252="","",IFERROR(INDEX(Listas!$B$5:$B$24,MATCH(E252,Listas!$A$5:$A$24,0)),""))</f>
        <v/>
      </c>
      <c r="G252" s="16" t="n"/>
      <c r="H252" s="17">
        <f>IF(G252&lt;&gt;"",G252,F252)</f>
        <v/>
      </c>
      <c r="I252" s="14" t="n"/>
      <c r="J252" s="18" t="n"/>
      <c r="K252" s="19" t="n"/>
      <c r="L252" s="19" t="n"/>
      <c r="M252" s="20">
        <f>IF(B252="","",IF(AND(L252&lt;&gt;"",L252&lt;=TODAY()),"Baja",IF(AND(K252&lt;&gt;"",K252&gt;TODAY()),"Próxima alta","Activo")))</f>
        <v/>
      </c>
      <c r="N252" s="14" t="n"/>
    </row>
    <row r="253">
      <c r="A253" s="13" t="n">
        <v>249</v>
      </c>
      <c r="B253" s="14" t="n"/>
      <c r="C253" s="14" t="n"/>
      <c r="D253" s="14" t="n"/>
      <c r="E253" s="14" t="n"/>
      <c r="F253" s="15">
        <f>IF(E253="","",IFERROR(INDEX(Listas!$B$5:$B$24,MATCH(E253,Listas!$A$5:$A$24,0)),""))</f>
        <v/>
      </c>
      <c r="G253" s="16" t="n"/>
      <c r="H253" s="17">
        <f>IF(G253&lt;&gt;"",G253,F253)</f>
        <v/>
      </c>
      <c r="I253" s="14" t="n"/>
      <c r="J253" s="18" t="n"/>
      <c r="K253" s="19" t="n"/>
      <c r="L253" s="19" t="n"/>
      <c r="M253" s="20">
        <f>IF(B253="","",IF(AND(L253&lt;&gt;"",L253&lt;=TODAY()),"Baja",IF(AND(K253&lt;&gt;"",K253&gt;TODAY()),"Próxima alta","Activo")))</f>
        <v/>
      </c>
      <c r="N253" s="14" t="n"/>
    </row>
    <row r="254">
      <c r="A254" s="13" t="n">
        <v>250</v>
      </c>
      <c r="B254" s="14" t="n"/>
      <c r="C254" s="14" t="n"/>
      <c r="D254" s="14" t="n"/>
      <c r="E254" s="14" t="n"/>
      <c r="F254" s="15">
        <f>IF(E254="","",IFERROR(INDEX(Listas!$B$5:$B$24,MATCH(E254,Listas!$A$5:$A$24,0)),""))</f>
        <v/>
      </c>
      <c r="G254" s="16" t="n"/>
      <c r="H254" s="17">
        <f>IF(G254&lt;&gt;"",G254,F254)</f>
        <v/>
      </c>
      <c r="I254" s="14" t="n"/>
      <c r="J254" s="18" t="n"/>
      <c r="K254" s="19" t="n"/>
      <c r="L254" s="19" t="n"/>
      <c r="M254" s="20">
        <f>IF(B254="","",IF(AND(L254&lt;&gt;"",L254&lt;=TODAY()),"Baja",IF(AND(K254&lt;&gt;"",K254&gt;TODAY()),"Próxima alta","Activo")))</f>
        <v/>
      </c>
      <c r="N254" s="14" t="n"/>
    </row>
    <row r="255">
      <c r="A255" s="13" t="n">
        <v>251</v>
      </c>
      <c r="B255" s="14" t="n"/>
      <c r="C255" s="14" t="n"/>
      <c r="D255" s="14" t="n"/>
      <c r="E255" s="14" t="n"/>
      <c r="F255" s="15">
        <f>IF(E255="","",IFERROR(INDEX(Listas!$B$5:$B$24,MATCH(E255,Listas!$A$5:$A$24,0)),""))</f>
        <v/>
      </c>
      <c r="G255" s="16" t="n"/>
      <c r="H255" s="17">
        <f>IF(G255&lt;&gt;"",G255,F255)</f>
        <v/>
      </c>
      <c r="I255" s="14" t="n"/>
      <c r="J255" s="18" t="n"/>
      <c r="K255" s="19" t="n"/>
      <c r="L255" s="19" t="n"/>
      <c r="M255" s="20">
        <f>IF(B255="","",IF(AND(L255&lt;&gt;"",L255&lt;=TODAY()),"Baja",IF(AND(K255&lt;&gt;"",K255&gt;TODAY()),"Próxima alta","Activo")))</f>
        <v/>
      </c>
      <c r="N255" s="14" t="n"/>
    </row>
    <row r="256">
      <c r="A256" s="13" t="n">
        <v>252</v>
      </c>
      <c r="B256" s="14" t="n"/>
      <c r="C256" s="14" t="n"/>
      <c r="D256" s="14" t="n"/>
      <c r="E256" s="14" t="n"/>
      <c r="F256" s="15">
        <f>IF(E256="","",IFERROR(INDEX(Listas!$B$5:$B$24,MATCH(E256,Listas!$A$5:$A$24,0)),""))</f>
        <v/>
      </c>
      <c r="G256" s="16" t="n"/>
      <c r="H256" s="17">
        <f>IF(G256&lt;&gt;"",G256,F256)</f>
        <v/>
      </c>
      <c r="I256" s="14" t="n"/>
      <c r="J256" s="18" t="n"/>
      <c r="K256" s="19" t="n"/>
      <c r="L256" s="19" t="n"/>
      <c r="M256" s="20">
        <f>IF(B256="","",IF(AND(L256&lt;&gt;"",L256&lt;=TODAY()),"Baja",IF(AND(K256&lt;&gt;"",K256&gt;TODAY()),"Próxima alta","Activo")))</f>
        <v/>
      </c>
      <c r="N256" s="14" t="n"/>
    </row>
    <row r="257">
      <c r="A257" s="13" t="n">
        <v>253</v>
      </c>
      <c r="B257" s="14" t="n"/>
      <c r="C257" s="14" t="n"/>
      <c r="D257" s="14" t="n"/>
      <c r="E257" s="14" t="n"/>
      <c r="F257" s="15">
        <f>IF(E257="","",IFERROR(INDEX(Listas!$B$5:$B$24,MATCH(E257,Listas!$A$5:$A$24,0)),""))</f>
        <v/>
      </c>
      <c r="G257" s="16" t="n"/>
      <c r="H257" s="17">
        <f>IF(G257&lt;&gt;"",G257,F257)</f>
        <v/>
      </c>
      <c r="I257" s="14" t="n"/>
      <c r="J257" s="18" t="n"/>
      <c r="K257" s="19" t="n"/>
      <c r="L257" s="19" t="n"/>
      <c r="M257" s="20">
        <f>IF(B257="","",IF(AND(L257&lt;&gt;"",L257&lt;=TODAY()),"Baja",IF(AND(K257&lt;&gt;"",K257&gt;TODAY()),"Próxima alta","Activo")))</f>
        <v/>
      </c>
      <c r="N257" s="14" t="n"/>
    </row>
    <row r="258">
      <c r="A258" s="13" t="n">
        <v>254</v>
      </c>
      <c r="B258" s="14" t="n"/>
      <c r="C258" s="14" t="n"/>
      <c r="D258" s="14" t="n"/>
      <c r="E258" s="14" t="n"/>
      <c r="F258" s="15">
        <f>IF(E258="","",IFERROR(INDEX(Listas!$B$5:$B$24,MATCH(E258,Listas!$A$5:$A$24,0)),""))</f>
        <v/>
      </c>
      <c r="G258" s="16" t="n"/>
      <c r="H258" s="17">
        <f>IF(G258&lt;&gt;"",G258,F258)</f>
        <v/>
      </c>
      <c r="I258" s="14" t="n"/>
      <c r="J258" s="18" t="n"/>
      <c r="K258" s="19" t="n"/>
      <c r="L258" s="19" t="n"/>
      <c r="M258" s="20">
        <f>IF(B258="","",IF(AND(L258&lt;&gt;"",L258&lt;=TODAY()),"Baja",IF(AND(K258&lt;&gt;"",K258&gt;TODAY()),"Próxima alta","Activo")))</f>
        <v/>
      </c>
      <c r="N258" s="14" t="n"/>
    </row>
    <row r="259">
      <c r="A259" s="13" t="n">
        <v>255</v>
      </c>
      <c r="B259" s="14" t="n"/>
      <c r="C259" s="14" t="n"/>
      <c r="D259" s="14" t="n"/>
      <c r="E259" s="14" t="n"/>
      <c r="F259" s="15">
        <f>IF(E259="","",IFERROR(INDEX(Listas!$B$5:$B$24,MATCH(E259,Listas!$A$5:$A$24,0)),""))</f>
        <v/>
      </c>
      <c r="G259" s="16" t="n"/>
      <c r="H259" s="17">
        <f>IF(G259&lt;&gt;"",G259,F259)</f>
        <v/>
      </c>
      <c r="I259" s="14" t="n"/>
      <c r="J259" s="18" t="n"/>
      <c r="K259" s="19" t="n"/>
      <c r="L259" s="19" t="n"/>
      <c r="M259" s="20">
        <f>IF(B259="","",IF(AND(L259&lt;&gt;"",L259&lt;=TODAY()),"Baja",IF(AND(K259&lt;&gt;"",K259&gt;TODAY()),"Próxima alta","Activo")))</f>
        <v/>
      </c>
      <c r="N259" s="14" t="n"/>
    </row>
    <row r="260">
      <c r="A260" s="13" t="n">
        <v>256</v>
      </c>
      <c r="B260" s="14" t="n"/>
      <c r="C260" s="14" t="n"/>
      <c r="D260" s="14" t="n"/>
      <c r="E260" s="14" t="n"/>
      <c r="F260" s="15">
        <f>IF(E260="","",IFERROR(INDEX(Listas!$B$5:$B$24,MATCH(E260,Listas!$A$5:$A$24,0)),""))</f>
        <v/>
      </c>
      <c r="G260" s="16" t="n"/>
      <c r="H260" s="17">
        <f>IF(G260&lt;&gt;"",G260,F260)</f>
        <v/>
      </c>
      <c r="I260" s="14" t="n"/>
      <c r="J260" s="18" t="n"/>
      <c r="K260" s="19" t="n"/>
      <c r="L260" s="19" t="n"/>
      <c r="M260" s="20">
        <f>IF(B260="","",IF(AND(L260&lt;&gt;"",L260&lt;=TODAY()),"Baja",IF(AND(K260&lt;&gt;"",K260&gt;TODAY()),"Próxima alta","Activo")))</f>
        <v/>
      </c>
      <c r="N260" s="14" t="n"/>
    </row>
    <row r="261">
      <c r="A261" s="13" t="n">
        <v>257</v>
      </c>
      <c r="B261" s="14" t="n"/>
      <c r="C261" s="14" t="n"/>
      <c r="D261" s="14" t="n"/>
      <c r="E261" s="14" t="n"/>
      <c r="F261" s="15">
        <f>IF(E261="","",IFERROR(INDEX(Listas!$B$5:$B$24,MATCH(E261,Listas!$A$5:$A$24,0)),""))</f>
        <v/>
      </c>
      <c r="G261" s="16" t="n"/>
      <c r="H261" s="17">
        <f>IF(G261&lt;&gt;"",G261,F261)</f>
        <v/>
      </c>
      <c r="I261" s="14" t="n"/>
      <c r="J261" s="18" t="n"/>
      <c r="K261" s="19" t="n"/>
      <c r="L261" s="19" t="n"/>
      <c r="M261" s="20">
        <f>IF(B261="","",IF(AND(L261&lt;&gt;"",L261&lt;=TODAY()),"Baja",IF(AND(K261&lt;&gt;"",K261&gt;TODAY()),"Próxima alta","Activo")))</f>
        <v/>
      </c>
      <c r="N261" s="14" t="n"/>
    </row>
    <row r="262">
      <c r="A262" s="13" t="n">
        <v>258</v>
      </c>
      <c r="B262" s="14" t="n"/>
      <c r="C262" s="14" t="n"/>
      <c r="D262" s="14" t="n"/>
      <c r="E262" s="14" t="n"/>
      <c r="F262" s="15">
        <f>IF(E262="","",IFERROR(INDEX(Listas!$B$5:$B$24,MATCH(E262,Listas!$A$5:$A$24,0)),""))</f>
        <v/>
      </c>
      <c r="G262" s="16" t="n"/>
      <c r="H262" s="17">
        <f>IF(G262&lt;&gt;"",G262,F262)</f>
        <v/>
      </c>
      <c r="I262" s="14" t="n"/>
      <c r="J262" s="18" t="n"/>
      <c r="K262" s="19" t="n"/>
      <c r="L262" s="19" t="n"/>
      <c r="M262" s="20">
        <f>IF(B262="","",IF(AND(L262&lt;&gt;"",L262&lt;=TODAY()),"Baja",IF(AND(K262&lt;&gt;"",K262&gt;TODAY()),"Próxima alta","Activo")))</f>
        <v/>
      </c>
      <c r="N262" s="14" t="n"/>
    </row>
    <row r="263">
      <c r="A263" s="13" t="n">
        <v>259</v>
      </c>
      <c r="B263" s="14" t="n"/>
      <c r="C263" s="14" t="n"/>
      <c r="D263" s="14" t="n"/>
      <c r="E263" s="14" t="n"/>
      <c r="F263" s="15">
        <f>IF(E263="","",IFERROR(INDEX(Listas!$B$5:$B$24,MATCH(E263,Listas!$A$5:$A$24,0)),""))</f>
        <v/>
      </c>
      <c r="G263" s="16" t="n"/>
      <c r="H263" s="17">
        <f>IF(G263&lt;&gt;"",G263,F263)</f>
        <v/>
      </c>
      <c r="I263" s="14" t="n"/>
      <c r="J263" s="18" t="n"/>
      <c r="K263" s="19" t="n"/>
      <c r="L263" s="19" t="n"/>
      <c r="M263" s="20">
        <f>IF(B263="","",IF(AND(L263&lt;&gt;"",L263&lt;=TODAY()),"Baja",IF(AND(K263&lt;&gt;"",K263&gt;TODAY()),"Próxima alta","Activo")))</f>
        <v/>
      </c>
      <c r="N263" s="14" t="n"/>
    </row>
    <row r="264">
      <c r="A264" s="13" t="n">
        <v>260</v>
      </c>
      <c r="B264" s="14" t="n"/>
      <c r="C264" s="14" t="n"/>
      <c r="D264" s="14" t="n"/>
      <c r="E264" s="14" t="n"/>
      <c r="F264" s="15">
        <f>IF(E264="","",IFERROR(INDEX(Listas!$B$5:$B$24,MATCH(E264,Listas!$A$5:$A$24,0)),""))</f>
        <v/>
      </c>
      <c r="G264" s="16" t="n"/>
      <c r="H264" s="17">
        <f>IF(G264&lt;&gt;"",G264,F264)</f>
        <v/>
      </c>
      <c r="I264" s="14" t="n"/>
      <c r="J264" s="18" t="n"/>
      <c r="K264" s="19" t="n"/>
      <c r="L264" s="19" t="n"/>
      <c r="M264" s="20">
        <f>IF(B264="","",IF(AND(L264&lt;&gt;"",L264&lt;=TODAY()),"Baja",IF(AND(K264&lt;&gt;"",K264&gt;TODAY()),"Próxima alta","Activo")))</f>
        <v/>
      </c>
      <c r="N264" s="14" t="n"/>
    </row>
    <row r="265">
      <c r="A265" s="13" t="n">
        <v>261</v>
      </c>
      <c r="B265" s="14" t="n"/>
      <c r="C265" s="14" t="n"/>
      <c r="D265" s="14" t="n"/>
      <c r="E265" s="14" t="n"/>
      <c r="F265" s="15">
        <f>IF(E265="","",IFERROR(INDEX(Listas!$B$5:$B$24,MATCH(E265,Listas!$A$5:$A$24,0)),""))</f>
        <v/>
      </c>
      <c r="G265" s="16" t="n"/>
      <c r="H265" s="17">
        <f>IF(G265&lt;&gt;"",G265,F265)</f>
        <v/>
      </c>
      <c r="I265" s="14" t="n"/>
      <c r="J265" s="18" t="n"/>
      <c r="K265" s="19" t="n"/>
      <c r="L265" s="19" t="n"/>
      <c r="M265" s="20">
        <f>IF(B265="","",IF(AND(L265&lt;&gt;"",L265&lt;=TODAY()),"Baja",IF(AND(K265&lt;&gt;"",K265&gt;TODAY()),"Próxima alta","Activo")))</f>
        <v/>
      </c>
      <c r="N265" s="14" t="n"/>
    </row>
    <row r="266">
      <c r="A266" s="13" t="n">
        <v>262</v>
      </c>
      <c r="B266" s="14" t="n"/>
      <c r="C266" s="14" t="n"/>
      <c r="D266" s="14" t="n"/>
      <c r="E266" s="14" t="n"/>
      <c r="F266" s="15">
        <f>IF(E266="","",IFERROR(INDEX(Listas!$B$5:$B$24,MATCH(E266,Listas!$A$5:$A$24,0)),""))</f>
        <v/>
      </c>
      <c r="G266" s="16" t="n"/>
      <c r="H266" s="17">
        <f>IF(G266&lt;&gt;"",G266,F266)</f>
        <v/>
      </c>
      <c r="I266" s="14" t="n"/>
      <c r="J266" s="18" t="n"/>
      <c r="K266" s="19" t="n"/>
      <c r="L266" s="19" t="n"/>
      <c r="M266" s="20">
        <f>IF(B266="","",IF(AND(L266&lt;&gt;"",L266&lt;=TODAY()),"Baja",IF(AND(K266&lt;&gt;"",K266&gt;TODAY()),"Próxima alta","Activo")))</f>
        <v/>
      </c>
      <c r="N266" s="14" t="n"/>
    </row>
    <row r="267">
      <c r="A267" s="13" t="n">
        <v>263</v>
      </c>
      <c r="B267" s="14" t="n"/>
      <c r="C267" s="14" t="n"/>
      <c r="D267" s="14" t="n"/>
      <c r="E267" s="14" t="n"/>
      <c r="F267" s="15">
        <f>IF(E267="","",IFERROR(INDEX(Listas!$B$5:$B$24,MATCH(E267,Listas!$A$5:$A$24,0)),""))</f>
        <v/>
      </c>
      <c r="G267" s="16" t="n"/>
      <c r="H267" s="17">
        <f>IF(G267&lt;&gt;"",G267,F267)</f>
        <v/>
      </c>
      <c r="I267" s="14" t="n"/>
      <c r="J267" s="18" t="n"/>
      <c r="K267" s="19" t="n"/>
      <c r="L267" s="19" t="n"/>
      <c r="M267" s="20">
        <f>IF(B267="","",IF(AND(L267&lt;&gt;"",L267&lt;=TODAY()),"Baja",IF(AND(K267&lt;&gt;"",K267&gt;TODAY()),"Próxima alta","Activo")))</f>
        <v/>
      </c>
      <c r="N267" s="14" t="n"/>
    </row>
    <row r="268">
      <c r="A268" s="13" t="n">
        <v>264</v>
      </c>
      <c r="B268" s="14" t="n"/>
      <c r="C268" s="14" t="n"/>
      <c r="D268" s="14" t="n"/>
      <c r="E268" s="14" t="n"/>
      <c r="F268" s="15">
        <f>IF(E268="","",IFERROR(INDEX(Listas!$B$5:$B$24,MATCH(E268,Listas!$A$5:$A$24,0)),""))</f>
        <v/>
      </c>
      <c r="G268" s="16" t="n"/>
      <c r="H268" s="17">
        <f>IF(G268&lt;&gt;"",G268,F268)</f>
        <v/>
      </c>
      <c r="I268" s="14" t="n"/>
      <c r="J268" s="18" t="n"/>
      <c r="K268" s="19" t="n"/>
      <c r="L268" s="19" t="n"/>
      <c r="M268" s="20">
        <f>IF(B268="","",IF(AND(L268&lt;&gt;"",L268&lt;=TODAY()),"Baja",IF(AND(K268&lt;&gt;"",K268&gt;TODAY()),"Próxima alta","Activo")))</f>
        <v/>
      </c>
      <c r="N268" s="14" t="n"/>
    </row>
    <row r="269">
      <c r="A269" s="13" t="n">
        <v>265</v>
      </c>
      <c r="B269" s="14" t="n"/>
      <c r="C269" s="14" t="n"/>
      <c r="D269" s="14" t="n"/>
      <c r="E269" s="14" t="n"/>
      <c r="F269" s="15">
        <f>IF(E269="","",IFERROR(INDEX(Listas!$B$5:$B$24,MATCH(E269,Listas!$A$5:$A$24,0)),""))</f>
        <v/>
      </c>
      <c r="G269" s="16" t="n"/>
      <c r="H269" s="17">
        <f>IF(G269&lt;&gt;"",G269,F269)</f>
        <v/>
      </c>
      <c r="I269" s="14" t="n"/>
      <c r="J269" s="18" t="n"/>
      <c r="K269" s="19" t="n"/>
      <c r="L269" s="19" t="n"/>
      <c r="M269" s="20">
        <f>IF(B269="","",IF(AND(L269&lt;&gt;"",L269&lt;=TODAY()),"Baja",IF(AND(K269&lt;&gt;"",K269&gt;TODAY()),"Próxima alta","Activo")))</f>
        <v/>
      </c>
      <c r="N269" s="14" t="n"/>
    </row>
    <row r="270">
      <c r="A270" s="13" t="n">
        <v>266</v>
      </c>
      <c r="B270" s="14" t="n"/>
      <c r="C270" s="14" t="n"/>
      <c r="D270" s="14" t="n"/>
      <c r="E270" s="14" t="n"/>
      <c r="F270" s="15">
        <f>IF(E270="","",IFERROR(INDEX(Listas!$B$5:$B$24,MATCH(E270,Listas!$A$5:$A$24,0)),""))</f>
        <v/>
      </c>
      <c r="G270" s="16" t="n"/>
      <c r="H270" s="17">
        <f>IF(G270&lt;&gt;"",G270,F270)</f>
        <v/>
      </c>
      <c r="I270" s="14" t="n"/>
      <c r="J270" s="18" t="n"/>
      <c r="K270" s="19" t="n"/>
      <c r="L270" s="19" t="n"/>
      <c r="M270" s="20">
        <f>IF(B270="","",IF(AND(L270&lt;&gt;"",L270&lt;=TODAY()),"Baja",IF(AND(K270&lt;&gt;"",K270&gt;TODAY()),"Próxima alta","Activo")))</f>
        <v/>
      </c>
      <c r="N270" s="14" t="n"/>
    </row>
    <row r="271">
      <c r="A271" s="13" t="n">
        <v>267</v>
      </c>
      <c r="B271" s="14" t="n"/>
      <c r="C271" s="14" t="n"/>
      <c r="D271" s="14" t="n"/>
      <c r="E271" s="14" t="n"/>
      <c r="F271" s="15">
        <f>IF(E271="","",IFERROR(INDEX(Listas!$B$5:$B$24,MATCH(E271,Listas!$A$5:$A$24,0)),""))</f>
        <v/>
      </c>
      <c r="G271" s="16" t="n"/>
      <c r="H271" s="17">
        <f>IF(G271&lt;&gt;"",G271,F271)</f>
        <v/>
      </c>
      <c r="I271" s="14" t="n"/>
      <c r="J271" s="18" t="n"/>
      <c r="K271" s="19" t="n"/>
      <c r="L271" s="19" t="n"/>
      <c r="M271" s="20">
        <f>IF(B271="","",IF(AND(L271&lt;&gt;"",L271&lt;=TODAY()),"Baja",IF(AND(K271&lt;&gt;"",K271&gt;TODAY()),"Próxima alta","Activo")))</f>
        <v/>
      </c>
      <c r="N271" s="14" t="n"/>
    </row>
    <row r="272">
      <c r="A272" s="13" t="n">
        <v>268</v>
      </c>
      <c r="B272" s="14" t="n"/>
      <c r="C272" s="14" t="n"/>
      <c r="D272" s="14" t="n"/>
      <c r="E272" s="14" t="n"/>
      <c r="F272" s="15">
        <f>IF(E272="","",IFERROR(INDEX(Listas!$B$5:$B$24,MATCH(E272,Listas!$A$5:$A$24,0)),""))</f>
        <v/>
      </c>
      <c r="G272" s="16" t="n"/>
      <c r="H272" s="17">
        <f>IF(G272&lt;&gt;"",G272,F272)</f>
        <v/>
      </c>
      <c r="I272" s="14" t="n"/>
      <c r="J272" s="18" t="n"/>
      <c r="K272" s="19" t="n"/>
      <c r="L272" s="19" t="n"/>
      <c r="M272" s="20">
        <f>IF(B272="","",IF(AND(L272&lt;&gt;"",L272&lt;=TODAY()),"Baja",IF(AND(K272&lt;&gt;"",K272&gt;TODAY()),"Próxima alta","Activo")))</f>
        <v/>
      </c>
      <c r="N272" s="14" t="n"/>
    </row>
    <row r="273">
      <c r="A273" s="13" t="n">
        <v>269</v>
      </c>
      <c r="B273" s="14" t="n"/>
      <c r="C273" s="14" t="n"/>
      <c r="D273" s="14" t="n"/>
      <c r="E273" s="14" t="n"/>
      <c r="F273" s="15">
        <f>IF(E273="","",IFERROR(INDEX(Listas!$B$5:$B$24,MATCH(E273,Listas!$A$5:$A$24,0)),""))</f>
        <v/>
      </c>
      <c r="G273" s="16" t="n"/>
      <c r="H273" s="17">
        <f>IF(G273&lt;&gt;"",G273,F273)</f>
        <v/>
      </c>
      <c r="I273" s="14" t="n"/>
      <c r="J273" s="18" t="n"/>
      <c r="K273" s="19" t="n"/>
      <c r="L273" s="19" t="n"/>
      <c r="M273" s="20">
        <f>IF(B273="","",IF(AND(L273&lt;&gt;"",L273&lt;=TODAY()),"Baja",IF(AND(K273&lt;&gt;"",K273&gt;TODAY()),"Próxima alta","Activo")))</f>
        <v/>
      </c>
      <c r="N273" s="14" t="n"/>
    </row>
    <row r="274">
      <c r="A274" s="13" t="n">
        <v>270</v>
      </c>
      <c r="B274" s="14" t="n"/>
      <c r="C274" s="14" t="n"/>
      <c r="D274" s="14" t="n"/>
      <c r="E274" s="14" t="n"/>
      <c r="F274" s="15">
        <f>IF(E274="","",IFERROR(INDEX(Listas!$B$5:$B$24,MATCH(E274,Listas!$A$5:$A$24,0)),""))</f>
        <v/>
      </c>
      <c r="G274" s="16" t="n"/>
      <c r="H274" s="17">
        <f>IF(G274&lt;&gt;"",G274,F274)</f>
        <v/>
      </c>
      <c r="I274" s="14" t="n"/>
      <c r="J274" s="18" t="n"/>
      <c r="K274" s="19" t="n"/>
      <c r="L274" s="19" t="n"/>
      <c r="M274" s="20">
        <f>IF(B274="","",IF(AND(L274&lt;&gt;"",L274&lt;=TODAY()),"Baja",IF(AND(K274&lt;&gt;"",K274&gt;TODAY()),"Próxima alta","Activo")))</f>
        <v/>
      </c>
      <c r="N274" s="14" t="n"/>
    </row>
    <row r="275">
      <c r="A275" s="13" t="n">
        <v>271</v>
      </c>
      <c r="B275" s="14" t="n"/>
      <c r="C275" s="14" t="n"/>
      <c r="D275" s="14" t="n"/>
      <c r="E275" s="14" t="n"/>
      <c r="F275" s="15">
        <f>IF(E275="","",IFERROR(INDEX(Listas!$B$5:$B$24,MATCH(E275,Listas!$A$5:$A$24,0)),""))</f>
        <v/>
      </c>
      <c r="G275" s="16" t="n"/>
      <c r="H275" s="17">
        <f>IF(G275&lt;&gt;"",G275,F275)</f>
        <v/>
      </c>
      <c r="I275" s="14" t="n"/>
      <c r="J275" s="18" t="n"/>
      <c r="K275" s="19" t="n"/>
      <c r="L275" s="19" t="n"/>
      <c r="M275" s="20">
        <f>IF(B275="","",IF(AND(L275&lt;&gt;"",L275&lt;=TODAY()),"Baja",IF(AND(K275&lt;&gt;"",K275&gt;TODAY()),"Próxima alta","Activo")))</f>
        <v/>
      </c>
      <c r="N275" s="14" t="n"/>
    </row>
    <row r="276">
      <c r="A276" s="13" t="n">
        <v>272</v>
      </c>
      <c r="B276" s="14" t="n"/>
      <c r="C276" s="14" t="n"/>
      <c r="D276" s="14" t="n"/>
      <c r="E276" s="14" t="n"/>
      <c r="F276" s="15">
        <f>IF(E276="","",IFERROR(INDEX(Listas!$B$5:$B$24,MATCH(E276,Listas!$A$5:$A$24,0)),""))</f>
        <v/>
      </c>
      <c r="G276" s="16" t="n"/>
      <c r="H276" s="17">
        <f>IF(G276&lt;&gt;"",G276,F276)</f>
        <v/>
      </c>
      <c r="I276" s="14" t="n"/>
      <c r="J276" s="18" t="n"/>
      <c r="K276" s="19" t="n"/>
      <c r="L276" s="19" t="n"/>
      <c r="M276" s="20">
        <f>IF(B276="","",IF(AND(L276&lt;&gt;"",L276&lt;=TODAY()),"Baja",IF(AND(K276&lt;&gt;"",K276&gt;TODAY()),"Próxima alta","Activo")))</f>
        <v/>
      </c>
      <c r="N276" s="14" t="n"/>
    </row>
    <row r="277">
      <c r="A277" s="13" t="n">
        <v>273</v>
      </c>
      <c r="B277" s="14" t="n"/>
      <c r="C277" s="14" t="n"/>
      <c r="D277" s="14" t="n"/>
      <c r="E277" s="14" t="n"/>
      <c r="F277" s="15">
        <f>IF(E277="","",IFERROR(INDEX(Listas!$B$5:$B$24,MATCH(E277,Listas!$A$5:$A$24,0)),""))</f>
        <v/>
      </c>
      <c r="G277" s="16" t="n"/>
      <c r="H277" s="17">
        <f>IF(G277&lt;&gt;"",G277,F277)</f>
        <v/>
      </c>
      <c r="I277" s="14" t="n"/>
      <c r="J277" s="18" t="n"/>
      <c r="K277" s="19" t="n"/>
      <c r="L277" s="19" t="n"/>
      <c r="M277" s="20">
        <f>IF(B277="","",IF(AND(L277&lt;&gt;"",L277&lt;=TODAY()),"Baja",IF(AND(K277&lt;&gt;"",K277&gt;TODAY()),"Próxima alta","Activo")))</f>
        <v/>
      </c>
      <c r="N277" s="14" t="n"/>
    </row>
    <row r="278">
      <c r="A278" s="13" t="n">
        <v>274</v>
      </c>
      <c r="B278" s="14" t="n"/>
      <c r="C278" s="14" t="n"/>
      <c r="D278" s="14" t="n"/>
      <c r="E278" s="14" t="n"/>
      <c r="F278" s="15">
        <f>IF(E278="","",IFERROR(INDEX(Listas!$B$5:$B$24,MATCH(E278,Listas!$A$5:$A$24,0)),""))</f>
        <v/>
      </c>
      <c r="G278" s="16" t="n"/>
      <c r="H278" s="17">
        <f>IF(G278&lt;&gt;"",G278,F278)</f>
        <v/>
      </c>
      <c r="I278" s="14" t="n"/>
      <c r="J278" s="18" t="n"/>
      <c r="K278" s="19" t="n"/>
      <c r="L278" s="19" t="n"/>
      <c r="M278" s="20">
        <f>IF(B278="","",IF(AND(L278&lt;&gt;"",L278&lt;=TODAY()),"Baja",IF(AND(K278&lt;&gt;"",K278&gt;TODAY()),"Próxima alta","Activo")))</f>
        <v/>
      </c>
      <c r="N278" s="14" t="n"/>
    </row>
    <row r="279">
      <c r="A279" s="13" t="n">
        <v>275</v>
      </c>
      <c r="B279" s="14" t="n"/>
      <c r="C279" s="14" t="n"/>
      <c r="D279" s="14" t="n"/>
      <c r="E279" s="14" t="n"/>
      <c r="F279" s="15">
        <f>IF(E279="","",IFERROR(INDEX(Listas!$B$5:$B$24,MATCH(E279,Listas!$A$5:$A$24,0)),""))</f>
        <v/>
      </c>
      <c r="G279" s="16" t="n"/>
      <c r="H279" s="17">
        <f>IF(G279&lt;&gt;"",G279,F279)</f>
        <v/>
      </c>
      <c r="I279" s="14" t="n"/>
      <c r="J279" s="18" t="n"/>
      <c r="K279" s="19" t="n"/>
      <c r="L279" s="19" t="n"/>
      <c r="M279" s="20">
        <f>IF(B279="","",IF(AND(L279&lt;&gt;"",L279&lt;=TODAY()),"Baja",IF(AND(K279&lt;&gt;"",K279&gt;TODAY()),"Próxima alta","Activo")))</f>
        <v/>
      </c>
      <c r="N279" s="14" t="n"/>
    </row>
    <row r="280">
      <c r="A280" s="13" t="n">
        <v>276</v>
      </c>
      <c r="B280" s="14" t="n"/>
      <c r="C280" s="14" t="n"/>
      <c r="D280" s="14" t="n"/>
      <c r="E280" s="14" t="n"/>
      <c r="F280" s="15">
        <f>IF(E280="","",IFERROR(INDEX(Listas!$B$5:$B$24,MATCH(E280,Listas!$A$5:$A$24,0)),""))</f>
        <v/>
      </c>
      <c r="G280" s="16" t="n"/>
      <c r="H280" s="17">
        <f>IF(G280&lt;&gt;"",G280,F280)</f>
        <v/>
      </c>
      <c r="I280" s="14" t="n"/>
      <c r="J280" s="18" t="n"/>
      <c r="K280" s="19" t="n"/>
      <c r="L280" s="19" t="n"/>
      <c r="M280" s="20">
        <f>IF(B280="","",IF(AND(L280&lt;&gt;"",L280&lt;=TODAY()),"Baja",IF(AND(K280&lt;&gt;"",K280&gt;TODAY()),"Próxima alta","Activo")))</f>
        <v/>
      </c>
      <c r="N280" s="14" t="n"/>
    </row>
    <row r="281">
      <c r="A281" s="13" t="n">
        <v>277</v>
      </c>
      <c r="B281" s="14" t="n"/>
      <c r="C281" s="14" t="n"/>
      <c r="D281" s="14" t="n"/>
      <c r="E281" s="14" t="n"/>
      <c r="F281" s="15">
        <f>IF(E281="","",IFERROR(INDEX(Listas!$B$5:$B$24,MATCH(E281,Listas!$A$5:$A$24,0)),""))</f>
        <v/>
      </c>
      <c r="G281" s="16" t="n"/>
      <c r="H281" s="17">
        <f>IF(G281&lt;&gt;"",G281,F281)</f>
        <v/>
      </c>
      <c r="I281" s="14" t="n"/>
      <c r="J281" s="18" t="n"/>
      <c r="K281" s="19" t="n"/>
      <c r="L281" s="19" t="n"/>
      <c r="M281" s="20">
        <f>IF(B281="","",IF(AND(L281&lt;&gt;"",L281&lt;=TODAY()),"Baja",IF(AND(K281&lt;&gt;"",K281&gt;TODAY()),"Próxima alta","Activo")))</f>
        <v/>
      </c>
      <c r="N281" s="14" t="n"/>
    </row>
    <row r="282">
      <c r="A282" s="13" t="n">
        <v>278</v>
      </c>
      <c r="B282" s="14" t="n"/>
      <c r="C282" s="14" t="n"/>
      <c r="D282" s="14" t="n"/>
      <c r="E282" s="14" t="n"/>
      <c r="F282" s="15">
        <f>IF(E282="","",IFERROR(INDEX(Listas!$B$5:$B$24,MATCH(E282,Listas!$A$5:$A$24,0)),""))</f>
        <v/>
      </c>
      <c r="G282" s="16" t="n"/>
      <c r="H282" s="17">
        <f>IF(G282&lt;&gt;"",G282,F282)</f>
        <v/>
      </c>
      <c r="I282" s="14" t="n"/>
      <c r="J282" s="18" t="n"/>
      <c r="K282" s="19" t="n"/>
      <c r="L282" s="19" t="n"/>
      <c r="M282" s="20">
        <f>IF(B282="","",IF(AND(L282&lt;&gt;"",L282&lt;=TODAY()),"Baja",IF(AND(K282&lt;&gt;"",K282&gt;TODAY()),"Próxima alta","Activo")))</f>
        <v/>
      </c>
      <c r="N282" s="14" t="n"/>
    </row>
    <row r="283">
      <c r="A283" s="13" t="n">
        <v>279</v>
      </c>
      <c r="B283" s="14" t="n"/>
      <c r="C283" s="14" t="n"/>
      <c r="D283" s="14" t="n"/>
      <c r="E283" s="14" t="n"/>
      <c r="F283" s="15">
        <f>IF(E283="","",IFERROR(INDEX(Listas!$B$5:$B$24,MATCH(E283,Listas!$A$5:$A$24,0)),""))</f>
        <v/>
      </c>
      <c r="G283" s="16" t="n"/>
      <c r="H283" s="17">
        <f>IF(G283&lt;&gt;"",G283,F283)</f>
        <v/>
      </c>
      <c r="I283" s="14" t="n"/>
      <c r="J283" s="18" t="n"/>
      <c r="K283" s="19" t="n"/>
      <c r="L283" s="19" t="n"/>
      <c r="M283" s="20">
        <f>IF(B283="","",IF(AND(L283&lt;&gt;"",L283&lt;=TODAY()),"Baja",IF(AND(K283&lt;&gt;"",K283&gt;TODAY()),"Próxima alta","Activo")))</f>
        <v/>
      </c>
      <c r="N283" s="14" t="n"/>
    </row>
    <row r="284">
      <c r="A284" s="13" t="n">
        <v>280</v>
      </c>
      <c r="B284" s="14" t="n"/>
      <c r="C284" s="14" t="n"/>
      <c r="D284" s="14" t="n"/>
      <c r="E284" s="14" t="n"/>
      <c r="F284" s="15">
        <f>IF(E284="","",IFERROR(INDEX(Listas!$B$5:$B$24,MATCH(E284,Listas!$A$5:$A$24,0)),""))</f>
        <v/>
      </c>
      <c r="G284" s="16" t="n"/>
      <c r="H284" s="17">
        <f>IF(G284&lt;&gt;"",G284,F284)</f>
        <v/>
      </c>
      <c r="I284" s="14" t="n"/>
      <c r="J284" s="18" t="n"/>
      <c r="K284" s="19" t="n"/>
      <c r="L284" s="19" t="n"/>
      <c r="M284" s="20">
        <f>IF(B284="","",IF(AND(L284&lt;&gt;"",L284&lt;=TODAY()),"Baja",IF(AND(K284&lt;&gt;"",K284&gt;TODAY()),"Próxima alta","Activo")))</f>
        <v/>
      </c>
      <c r="N284" s="14" t="n"/>
    </row>
    <row r="285">
      <c r="A285" s="13" t="n">
        <v>281</v>
      </c>
      <c r="B285" s="14" t="n"/>
      <c r="C285" s="14" t="n"/>
      <c r="D285" s="14" t="n"/>
      <c r="E285" s="14" t="n"/>
      <c r="F285" s="15">
        <f>IF(E285="","",IFERROR(INDEX(Listas!$B$5:$B$24,MATCH(E285,Listas!$A$5:$A$24,0)),""))</f>
        <v/>
      </c>
      <c r="G285" s="16" t="n"/>
      <c r="H285" s="17">
        <f>IF(G285&lt;&gt;"",G285,F285)</f>
        <v/>
      </c>
      <c r="I285" s="14" t="n"/>
      <c r="J285" s="18" t="n"/>
      <c r="K285" s="19" t="n"/>
      <c r="L285" s="19" t="n"/>
      <c r="M285" s="20">
        <f>IF(B285="","",IF(AND(L285&lt;&gt;"",L285&lt;=TODAY()),"Baja",IF(AND(K285&lt;&gt;"",K285&gt;TODAY()),"Próxima alta","Activo")))</f>
        <v/>
      </c>
      <c r="N285" s="14" t="n"/>
    </row>
    <row r="286">
      <c r="A286" s="13" t="n">
        <v>282</v>
      </c>
      <c r="B286" s="14" t="n"/>
      <c r="C286" s="14" t="n"/>
      <c r="D286" s="14" t="n"/>
      <c r="E286" s="14" t="n"/>
      <c r="F286" s="15">
        <f>IF(E286="","",IFERROR(INDEX(Listas!$B$5:$B$24,MATCH(E286,Listas!$A$5:$A$24,0)),""))</f>
        <v/>
      </c>
      <c r="G286" s="16" t="n"/>
      <c r="H286" s="17">
        <f>IF(G286&lt;&gt;"",G286,F286)</f>
        <v/>
      </c>
      <c r="I286" s="14" t="n"/>
      <c r="J286" s="18" t="n"/>
      <c r="K286" s="19" t="n"/>
      <c r="L286" s="19" t="n"/>
      <c r="M286" s="20">
        <f>IF(B286="","",IF(AND(L286&lt;&gt;"",L286&lt;=TODAY()),"Baja",IF(AND(K286&lt;&gt;"",K286&gt;TODAY()),"Próxima alta","Activo")))</f>
        <v/>
      </c>
      <c r="N286" s="14" t="n"/>
    </row>
    <row r="287">
      <c r="A287" s="13" t="n">
        <v>283</v>
      </c>
      <c r="B287" s="14" t="n"/>
      <c r="C287" s="14" t="n"/>
      <c r="D287" s="14" t="n"/>
      <c r="E287" s="14" t="n"/>
      <c r="F287" s="15">
        <f>IF(E287="","",IFERROR(INDEX(Listas!$B$5:$B$24,MATCH(E287,Listas!$A$5:$A$24,0)),""))</f>
        <v/>
      </c>
      <c r="G287" s="16" t="n"/>
      <c r="H287" s="17">
        <f>IF(G287&lt;&gt;"",G287,F287)</f>
        <v/>
      </c>
      <c r="I287" s="14" t="n"/>
      <c r="J287" s="18" t="n"/>
      <c r="K287" s="19" t="n"/>
      <c r="L287" s="19" t="n"/>
      <c r="M287" s="20">
        <f>IF(B287="","",IF(AND(L287&lt;&gt;"",L287&lt;=TODAY()),"Baja",IF(AND(K287&lt;&gt;"",K287&gt;TODAY()),"Próxima alta","Activo")))</f>
        <v/>
      </c>
      <c r="N287" s="14" t="n"/>
    </row>
    <row r="288">
      <c r="A288" s="13" t="n">
        <v>284</v>
      </c>
      <c r="B288" s="14" t="n"/>
      <c r="C288" s="14" t="n"/>
      <c r="D288" s="14" t="n"/>
      <c r="E288" s="14" t="n"/>
      <c r="F288" s="15">
        <f>IF(E288="","",IFERROR(INDEX(Listas!$B$5:$B$24,MATCH(E288,Listas!$A$5:$A$24,0)),""))</f>
        <v/>
      </c>
      <c r="G288" s="16" t="n"/>
      <c r="H288" s="17">
        <f>IF(G288&lt;&gt;"",G288,F288)</f>
        <v/>
      </c>
      <c r="I288" s="14" t="n"/>
      <c r="J288" s="18" t="n"/>
      <c r="K288" s="19" t="n"/>
      <c r="L288" s="19" t="n"/>
      <c r="M288" s="20">
        <f>IF(B288="","",IF(AND(L288&lt;&gt;"",L288&lt;=TODAY()),"Baja",IF(AND(K288&lt;&gt;"",K288&gt;TODAY()),"Próxima alta","Activo")))</f>
        <v/>
      </c>
      <c r="N288" s="14" t="n"/>
    </row>
    <row r="289">
      <c r="A289" s="13" t="n">
        <v>285</v>
      </c>
      <c r="B289" s="14" t="n"/>
      <c r="C289" s="14" t="n"/>
      <c r="D289" s="14" t="n"/>
      <c r="E289" s="14" t="n"/>
      <c r="F289" s="15">
        <f>IF(E289="","",IFERROR(INDEX(Listas!$B$5:$B$24,MATCH(E289,Listas!$A$5:$A$24,0)),""))</f>
        <v/>
      </c>
      <c r="G289" s="16" t="n"/>
      <c r="H289" s="17">
        <f>IF(G289&lt;&gt;"",G289,F289)</f>
        <v/>
      </c>
      <c r="I289" s="14" t="n"/>
      <c r="J289" s="18" t="n"/>
      <c r="K289" s="19" t="n"/>
      <c r="L289" s="19" t="n"/>
      <c r="M289" s="20">
        <f>IF(B289="","",IF(AND(L289&lt;&gt;"",L289&lt;=TODAY()),"Baja",IF(AND(K289&lt;&gt;"",K289&gt;TODAY()),"Próxima alta","Activo")))</f>
        <v/>
      </c>
      <c r="N289" s="14" t="n"/>
    </row>
    <row r="290">
      <c r="A290" s="13" t="n">
        <v>286</v>
      </c>
      <c r="B290" s="14" t="n"/>
      <c r="C290" s="14" t="n"/>
      <c r="D290" s="14" t="n"/>
      <c r="E290" s="14" t="n"/>
      <c r="F290" s="15">
        <f>IF(E290="","",IFERROR(INDEX(Listas!$B$5:$B$24,MATCH(E290,Listas!$A$5:$A$24,0)),""))</f>
        <v/>
      </c>
      <c r="G290" s="16" t="n"/>
      <c r="H290" s="17">
        <f>IF(G290&lt;&gt;"",G290,F290)</f>
        <v/>
      </c>
      <c r="I290" s="14" t="n"/>
      <c r="J290" s="18" t="n"/>
      <c r="K290" s="19" t="n"/>
      <c r="L290" s="19" t="n"/>
      <c r="M290" s="20">
        <f>IF(B290="","",IF(AND(L290&lt;&gt;"",L290&lt;=TODAY()),"Baja",IF(AND(K290&lt;&gt;"",K290&gt;TODAY()),"Próxima alta","Activo")))</f>
        <v/>
      </c>
      <c r="N290" s="14" t="n"/>
    </row>
    <row r="291">
      <c r="A291" s="13" t="n">
        <v>287</v>
      </c>
      <c r="B291" s="14" t="n"/>
      <c r="C291" s="14" t="n"/>
      <c r="D291" s="14" t="n"/>
      <c r="E291" s="14" t="n"/>
      <c r="F291" s="15">
        <f>IF(E291="","",IFERROR(INDEX(Listas!$B$5:$B$24,MATCH(E291,Listas!$A$5:$A$24,0)),""))</f>
        <v/>
      </c>
      <c r="G291" s="16" t="n"/>
      <c r="H291" s="17">
        <f>IF(G291&lt;&gt;"",G291,F291)</f>
        <v/>
      </c>
      <c r="I291" s="14" t="n"/>
      <c r="J291" s="18" t="n"/>
      <c r="K291" s="19" t="n"/>
      <c r="L291" s="19" t="n"/>
      <c r="M291" s="20">
        <f>IF(B291="","",IF(AND(L291&lt;&gt;"",L291&lt;=TODAY()),"Baja",IF(AND(K291&lt;&gt;"",K291&gt;TODAY()),"Próxima alta","Activo")))</f>
        <v/>
      </c>
      <c r="N291" s="14" t="n"/>
    </row>
    <row r="292">
      <c r="A292" s="13" t="n">
        <v>288</v>
      </c>
      <c r="B292" s="14" t="n"/>
      <c r="C292" s="14" t="n"/>
      <c r="D292" s="14" t="n"/>
      <c r="E292" s="14" t="n"/>
      <c r="F292" s="15">
        <f>IF(E292="","",IFERROR(INDEX(Listas!$B$5:$B$24,MATCH(E292,Listas!$A$5:$A$24,0)),""))</f>
        <v/>
      </c>
      <c r="G292" s="16" t="n"/>
      <c r="H292" s="17">
        <f>IF(G292&lt;&gt;"",G292,F292)</f>
        <v/>
      </c>
      <c r="I292" s="14" t="n"/>
      <c r="J292" s="18" t="n"/>
      <c r="K292" s="19" t="n"/>
      <c r="L292" s="19" t="n"/>
      <c r="M292" s="20">
        <f>IF(B292="","",IF(AND(L292&lt;&gt;"",L292&lt;=TODAY()),"Baja",IF(AND(K292&lt;&gt;"",K292&gt;TODAY()),"Próxima alta","Activo")))</f>
        <v/>
      </c>
      <c r="N292" s="14" t="n"/>
    </row>
    <row r="293">
      <c r="A293" s="13" t="n">
        <v>289</v>
      </c>
      <c r="B293" s="14" t="n"/>
      <c r="C293" s="14" t="n"/>
      <c r="D293" s="14" t="n"/>
      <c r="E293" s="14" t="n"/>
      <c r="F293" s="15">
        <f>IF(E293="","",IFERROR(INDEX(Listas!$B$5:$B$24,MATCH(E293,Listas!$A$5:$A$24,0)),""))</f>
        <v/>
      </c>
      <c r="G293" s="16" t="n"/>
      <c r="H293" s="17">
        <f>IF(G293&lt;&gt;"",G293,F293)</f>
        <v/>
      </c>
      <c r="I293" s="14" t="n"/>
      <c r="J293" s="18" t="n"/>
      <c r="K293" s="19" t="n"/>
      <c r="L293" s="19" t="n"/>
      <c r="M293" s="20">
        <f>IF(B293="","",IF(AND(L293&lt;&gt;"",L293&lt;=TODAY()),"Baja",IF(AND(K293&lt;&gt;"",K293&gt;TODAY()),"Próxima alta","Activo")))</f>
        <v/>
      </c>
      <c r="N293" s="14" t="n"/>
    </row>
    <row r="294">
      <c r="A294" s="13" t="n">
        <v>290</v>
      </c>
      <c r="B294" s="14" t="n"/>
      <c r="C294" s="14" t="n"/>
      <c r="D294" s="14" t="n"/>
      <c r="E294" s="14" t="n"/>
      <c r="F294" s="15">
        <f>IF(E294="","",IFERROR(INDEX(Listas!$B$5:$B$24,MATCH(E294,Listas!$A$5:$A$24,0)),""))</f>
        <v/>
      </c>
      <c r="G294" s="16" t="n"/>
      <c r="H294" s="17">
        <f>IF(G294&lt;&gt;"",G294,F294)</f>
        <v/>
      </c>
      <c r="I294" s="14" t="n"/>
      <c r="J294" s="18" t="n"/>
      <c r="K294" s="19" t="n"/>
      <c r="L294" s="19" t="n"/>
      <c r="M294" s="20">
        <f>IF(B294="","",IF(AND(L294&lt;&gt;"",L294&lt;=TODAY()),"Baja",IF(AND(K294&lt;&gt;"",K294&gt;TODAY()),"Próxima alta","Activo")))</f>
        <v/>
      </c>
      <c r="N294" s="14" t="n"/>
    </row>
    <row r="295">
      <c r="A295" s="13" t="n">
        <v>291</v>
      </c>
      <c r="B295" s="14" t="n"/>
      <c r="C295" s="14" t="n"/>
      <c r="D295" s="14" t="n"/>
      <c r="E295" s="14" t="n"/>
      <c r="F295" s="15">
        <f>IF(E295="","",IFERROR(INDEX(Listas!$B$5:$B$24,MATCH(E295,Listas!$A$5:$A$24,0)),""))</f>
        <v/>
      </c>
      <c r="G295" s="16" t="n"/>
      <c r="H295" s="17">
        <f>IF(G295&lt;&gt;"",G295,F295)</f>
        <v/>
      </c>
      <c r="I295" s="14" t="n"/>
      <c r="J295" s="18" t="n"/>
      <c r="K295" s="19" t="n"/>
      <c r="L295" s="19" t="n"/>
      <c r="M295" s="20">
        <f>IF(B295="","",IF(AND(L295&lt;&gt;"",L295&lt;=TODAY()),"Baja",IF(AND(K295&lt;&gt;"",K295&gt;TODAY()),"Próxima alta","Activo")))</f>
        <v/>
      </c>
      <c r="N295" s="14" t="n"/>
    </row>
    <row r="296">
      <c r="A296" s="13" t="n">
        <v>292</v>
      </c>
      <c r="B296" s="14" t="n"/>
      <c r="C296" s="14" t="n"/>
      <c r="D296" s="14" t="n"/>
      <c r="E296" s="14" t="n"/>
      <c r="F296" s="15">
        <f>IF(E296="","",IFERROR(INDEX(Listas!$B$5:$B$24,MATCH(E296,Listas!$A$5:$A$24,0)),""))</f>
        <v/>
      </c>
      <c r="G296" s="16" t="n"/>
      <c r="H296" s="17">
        <f>IF(G296&lt;&gt;"",G296,F296)</f>
        <v/>
      </c>
      <c r="I296" s="14" t="n"/>
      <c r="J296" s="18" t="n"/>
      <c r="K296" s="19" t="n"/>
      <c r="L296" s="19" t="n"/>
      <c r="M296" s="20">
        <f>IF(B296="","",IF(AND(L296&lt;&gt;"",L296&lt;=TODAY()),"Baja",IF(AND(K296&lt;&gt;"",K296&gt;TODAY()),"Próxima alta","Activo")))</f>
        <v/>
      </c>
      <c r="N296" s="14" t="n"/>
    </row>
    <row r="297">
      <c r="A297" s="13" t="n">
        <v>293</v>
      </c>
      <c r="B297" s="14" t="n"/>
      <c r="C297" s="14" t="n"/>
      <c r="D297" s="14" t="n"/>
      <c r="E297" s="14" t="n"/>
      <c r="F297" s="15">
        <f>IF(E297="","",IFERROR(INDEX(Listas!$B$5:$B$24,MATCH(E297,Listas!$A$5:$A$24,0)),""))</f>
        <v/>
      </c>
      <c r="G297" s="16" t="n"/>
      <c r="H297" s="17">
        <f>IF(G297&lt;&gt;"",G297,F297)</f>
        <v/>
      </c>
      <c r="I297" s="14" t="n"/>
      <c r="J297" s="18" t="n"/>
      <c r="K297" s="19" t="n"/>
      <c r="L297" s="19" t="n"/>
      <c r="M297" s="20">
        <f>IF(B297="","",IF(AND(L297&lt;&gt;"",L297&lt;=TODAY()),"Baja",IF(AND(K297&lt;&gt;"",K297&gt;TODAY()),"Próxima alta","Activo")))</f>
        <v/>
      </c>
      <c r="N297" s="14" t="n"/>
    </row>
    <row r="298">
      <c r="A298" s="13" t="n">
        <v>294</v>
      </c>
      <c r="B298" s="14" t="n"/>
      <c r="C298" s="14" t="n"/>
      <c r="D298" s="14" t="n"/>
      <c r="E298" s="14" t="n"/>
      <c r="F298" s="15">
        <f>IF(E298="","",IFERROR(INDEX(Listas!$B$5:$B$24,MATCH(E298,Listas!$A$5:$A$24,0)),""))</f>
        <v/>
      </c>
      <c r="G298" s="16" t="n"/>
      <c r="H298" s="17">
        <f>IF(G298&lt;&gt;"",G298,F298)</f>
        <v/>
      </c>
      <c r="I298" s="14" t="n"/>
      <c r="J298" s="18" t="n"/>
      <c r="K298" s="19" t="n"/>
      <c r="L298" s="19" t="n"/>
      <c r="M298" s="20">
        <f>IF(B298="","",IF(AND(L298&lt;&gt;"",L298&lt;=TODAY()),"Baja",IF(AND(K298&lt;&gt;"",K298&gt;TODAY()),"Próxima alta","Activo")))</f>
        <v/>
      </c>
      <c r="N298" s="14" t="n"/>
    </row>
    <row r="299">
      <c r="A299" s="13" t="n">
        <v>295</v>
      </c>
      <c r="B299" s="14" t="n"/>
      <c r="C299" s="14" t="n"/>
      <c r="D299" s="14" t="n"/>
      <c r="E299" s="14" t="n"/>
      <c r="F299" s="15">
        <f>IF(E299="","",IFERROR(INDEX(Listas!$B$5:$B$24,MATCH(E299,Listas!$A$5:$A$24,0)),""))</f>
        <v/>
      </c>
      <c r="G299" s="16" t="n"/>
      <c r="H299" s="17">
        <f>IF(G299&lt;&gt;"",G299,F299)</f>
        <v/>
      </c>
      <c r="I299" s="14" t="n"/>
      <c r="J299" s="18" t="n"/>
      <c r="K299" s="19" t="n"/>
      <c r="L299" s="19" t="n"/>
      <c r="M299" s="20">
        <f>IF(B299="","",IF(AND(L299&lt;&gt;"",L299&lt;=TODAY()),"Baja",IF(AND(K299&lt;&gt;"",K299&gt;TODAY()),"Próxima alta","Activo")))</f>
        <v/>
      </c>
      <c r="N299" s="14" t="n"/>
    </row>
    <row r="300">
      <c r="A300" s="13" t="n">
        <v>296</v>
      </c>
      <c r="B300" s="14" t="n"/>
      <c r="C300" s="14" t="n"/>
      <c r="D300" s="14" t="n"/>
      <c r="E300" s="14" t="n"/>
      <c r="F300" s="15">
        <f>IF(E300="","",IFERROR(INDEX(Listas!$B$5:$B$24,MATCH(E300,Listas!$A$5:$A$24,0)),""))</f>
        <v/>
      </c>
      <c r="G300" s="16" t="n"/>
      <c r="H300" s="17">
        <f>IF(G300&lt;&gt;"",G300,F300)</f>
        <v/>
      </c>
      <c r="I300" s="14" t="n"/>
      <c r="J300" s="18" t="n"/>
      <c r="K300" s="19" t="n"/>
      <c r="L300" s="19" t="n"/>
      <c r="M300" s="20">
        <f>IF(B300="","",IF(AND(L300&lt;&gt;"",L300&lt;=TODAY()),"Baja",IF(AND(K300&lt;&gt;"",K300&gt;TODAY()),"Próxima alta","Activo")))</f>
        <v/>
      </c>
      <c r="N300" s="14" t="n"/>
    </row>
    <row r="301">
      <c r="A301" s="13" t="n">
        <v>297</v>
      </c>
      <c r="B301" s="14" t="n"/>
      <c r="C301" s="14" t="n"/>
      <c r="D301" s="14" t="n"/>
      <c r="E301" s="14" t="n"/>
      <c r="F301" s="15">
        <f>IF(E301="","",IFERROR(INDEX(Listas!$B$5:$B$24,MATCH(E301,Listas!$A$5:$A$24,0)),""))</f>
        <v/>
      </c>
      <c r="G301" s="16" t="n"/>
      <c r="H301" s="17">
        <f>IF(G301&lt;&gt;"",G301,F301)</f>
        <v/>
      </c>
      <c r="I301" s="14" t="n"/>
      <c r="J301" s="18" t="n"/>
      <c r="K301" s="19" t="n"/>
      <c r="L301" s="19" t="n"/>
      <c r="M301" s="20">
        <f>IF(B301="","",IF(AND(L301&lt;&gt;"",L301&lt;=TODAY()),"Baja",IF(AND(K301&lt;&gt;"",K301&gt;TODAY()),"Próxima alta","Activo")))</f>
        <v/>
      </c>
      <c r="N301" s="14" t="n"/>
    </row>
    <row r="302">
      <c r="A302" s="13" t="n">
        <v>298</v>
      </c>
      <c r="B302" s="14" t="n"/>
      <c r="C302" s="14" t="n"/>
      <c r="D302" s="14" t="n"/>
      <c r="E302" s="14" t="n"/>
      <c r="F302" s="15">
        <f>IF(E302="","",IFERROR(INDEX(Listas!$B$5:$B$24,MATCH(E302,Listas!$A$5:$A$24,0)),""))</f>
        <v/>
      </c>
      <c r="G302" s="16" t="n"/>
      <c r="H302" s="17">
        <f>IF(G302&lt;&gt;"",G302,F302)</f>
        <v/>
      </c>
      <c r="I302" s="14" t="n"/>
      <c r="J302" s="18" t="n"/>
      <c r="K302" s="19" t="n"/>
      <c r="L302" s="19" t="n"/>
      <c r="M302" s="20">
        <f>IF(B302="","",IF(AND(L302&lt;&gt;"",L302&lt;=TODAY()),"Baja",IF(AND(K302&lt;&gt;"",K302&gt;TODAY()),"Próxima alta","Activo")))</f>
        <v/>
      </c>
      <c r="N302" s="14" t="n"/>
    </row>
    <row r="303">
      <c r="A303" s="13" t="n">
        <v>299</v>
      </c>
      <c r="B303" s="14" t="n"/>
      <c r="C303" s="14" t="n"/>
      <c r="D303" s="14" t="n"/>
      <c r="E303" s="14" t="n"/>
      <c r="F303" s="15">
        <f>IF(E303="","",IFERROR(INDEX(Listas!$B$5:$B$24,MATCH(E303,Listas!$A$5:$A$24,0)),""))</f>
        <v/>
      </c>
      <c r="G303" s="16" t="n"/>
      <c r="H303" s="17">
        <f>IF(G303&lt;&gt;"",G303,F303)</f>
        <v/>
      </c>
      <c r="I303" s="14" t="n"/>
      <c r="J303" s="18" t="n"/>
      <c r="K303" s="19" t="n"/>
      <c r="L303" s="19" t="n"/>
      <c r="M303" s="20">
        <f>IF(B303="","",IF(AND(L303&lt;&gt;"",L303&lt;=TODAY()),"Baja",IF(AND(K303&lt;&gt;"",K303&gt;TODAY()),"Próxima alta","Activo")))</f>
        <v/>
      </c>
      <c r="N303" s="14" t="n"/>
    </row>
    <row r="304">
      <c r="A304" s="13" t="n">
        <v>300</v>
      </c>
      <c r="B304" s="14" t="n"/>
      <c r="C304" s="14" t="n"/>
      <c r="D304" s="14" t="n"/>
      <c r="E304" s="14" t="n"/>
      <c r="F304" s="15">
        <f>IF(E304="","",IFERROR(INDEX(Listas!$B$5:$B$24,MATCH(E304,Listas!$A$5:$A$24,0)),""))</f>
        <v/>
      </c>
      <c r="G304" s="16" t="n"/>
      <c r="H304" s="17">
        <f>IF(G304&lt;&gt;"",G304,F304)</f>
        <v/>
      </c>
      <c r="I304" s="14" t="n"/>
      <c r="J304" s="18" t="n"/>
      <c r="K304" s="19" t="n"/>
      <c r="L304" s="19" t="n"/>
      <c r="M304" s="20">
        <f>IF(B304="","",IF(AND(L304&lt;&gt;"",L304&lt;=TODAY()),"Baja",IF(AND(K304&lt;&gt;"",K304&gt;TODAY()),"Próxima alta","Activo")))</f>
        <v/>
      </c>
      <c r="N304" s="14" t="n"/>
    </row>
  </sheetData>
  <autoFilter ref="A4:N304"/>
  <conditionalFormatting sqref="M5:M304">
    <cfRule type="cellIs" priority="1" operator="equal" dxfId="0">
      <formula>"Activo"</formula>
    </cfRule>
    <cfRule type="cellIs" priority="2" operator="equal" dxfId="1">
      <formula>"Baja"</formula>
    </cfRule>
    <cfRule type="cellIs" priority="3" operator="equal" dxfId="2">
      <formula>"Próxima alta"</formula>
    </cfRule>
  </conditionalFormatting>
  <dataValidations count="4">
    <dataValidation sqref="E5:E304" showDropDown="0" showInputMessage="0" showErrorMessage="1" allowBlank="1" errorTitle="Plan" error="Elige un plan de la lista (la editas en la hoja «Listas»)." type="list">
      <formula1>=Listas!$A$5:$A$24</formula1>
    </dataValidation>
    <dataValidation sqref="I5:I304" showDropDown="0" showInputMessage="0" showErrorMessage="0" allowBlank="1" type="list">
      <formula1>=Listas!$D$5:$D$12</formula1>
    </dataValidation>
    <dataValidation sqref="J5:J304" showDropDown="0" showInputMessage="0" showErrorMessage="1" allowBlank="1" error="Un día entre 1 y 31." type="whole" operator="between">
      <formula1>1</formula1>
      <formula2>31</formula2>
    </dataValidation>
    <dataValidation sqref="K5:L304" showDropDown="0" showInputMessage="0" showErrorMessage="1" allowBlank="1" error="Escribe una fecha (dd/mm/aaaa)." type="date" operator="greaterThan">
      <formula1>DATE(2000,1,1)</formula1>
    </dataValidation>
  </dataValidations>
  <printOptions horizontalCentered="1"/>
  <pageMargins left="0.4" right="0.4" top="0.5" bottom="0.5" header="0.5" footer="0.5"/>
  <pageSetup orientation="landscape" paperSize="9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304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8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2" customWidth="1" min="16" max="16"/>
    <col width="14" customWidth="1" min="17" max="17"/>
  </cols>
  <sheetData>
    <row r="1" ht="26" customHeight="1">
      <c r="A1" s="11" t="inlineStr">
        <is>
          <t>Cobros</t>
        </is>
      </c>
      <c r="N1" s="21" t="inlineStr">
        <is>
          <t>Año</t>
        </is>
      </c>
      <c r="O1" s="22">
        <f>Resumen!C5</f>
        <v/>
      </c>
    </row>
    <row r="2">
      <c r="A2" s="8" t="inlineStr">
        <is>
          <t>Marca cada mes el estado de la cuota: Pagado, Pendiente, Devuelto o Exento. Nombre y cuota vienen solos de «Socios».</t>
        </is>
      </c>
    </row>
    <row r="3" ht="6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</row>
    <row r="4" ht="32" customHeight="1">
      <c r="A4" s="12" t="inlineStr">
        <is>
          <t>Nº</t>
        </is>
      </c>
      <c r="B4" s="12" t="inlineStr">
        <is>
          <t>Socio</t>
        </is>
      </c>
      <c r="C4" s="12" t="inlineStr">
        <is>
          <t>Cuota</t>
        </is>
      </c>
      <c r="D4" s="12" t="inlineStr">
        <is>
          <t>Ene</t>
        </is>
      </c>
      <c r="E4" s="12" t="inlineStr">
        <is>
          <t>Feb</t>
        </is>
      </c>
      <c r="F4" s="12" t="inlineStr">
        <is>
          <t>Mar</t>
        </is>
      </c>
      <c r="G4" s="12" t="inlineStr">
        <is>
          <t>Abr</t>
        </is>
      </c>
      <c r="H4" s="12" t="inlineStr">
        <is>
          <t>May</t>
        </is>
      </c>
      <c r="I4" s="12" t="inlineStr">
        <is>
          <t>Jun</t>
        </is>
      </c>
      <c r="J4" s="12" t="inlineStr">
        <is>
          <t>Jul</t>
        </is>
      </c>
      <c r="K4" s="12" t="inlineStr">
        <is>
          <t>Ago</t>
        </is>
      </c>
      <c r="L4" s="12" t="inlineStr">
        <is>
          <t>Sep</t>
        </is>
      </c>
      <c r="M4" s="12" t="inlineStr">
        <is>
          <t>Oct</t>
        </is>
      </c>
      <c r="N4" s="12" t="inlineStr">
        <is>
          <t>Nov</t>
        </is>
      </c>
      <c r="O4" s="12" t="inlineStr">
        <is>
          <t>Dic</t>
        </is>
      </c>
      <c r="P4" s="12" t="inlineStr">
        <is>
          <t>Meses pendientes</t>
        </is>
      </c>
      <c r="Q4" s="12" t="inlineStr">
        <is>
          <t>Importe pendiente</t>
        </is>
      </c>
    </row>
    <row r="5">
      <c r="A5" s="13">
        <f>Socios!A5</f>
        <v/>
      </c>
      <c r="B5" s="23">
        <f>IF(Socios!B5="","",Socios!B5)</f>
        <v/>
      </c>
      <c r="C5" s="15">
        <f>IF(Socios!B5="","",Socios!H5)</f>
        <v/>
      </c>
      <c r="D5" s="18" t="inlineStr">
        <is>
          <t>Pagado</t>
        </is>
      </c>
      <c r="E5" s="18" t="inlineStr">
        <is>
          <t>Pagado</t>
        </is>
      </c>
      <c r="F5" s="18" t="inlineStr">
        <is>
          <t>Pagado</t>
        </is>
      </c>
      <c r="G5" s="18" t="inlineStr">
        <is>
          <t>Pagado</t>
        </is>
      </c>
      <c r="H5" s="18" t="inlineStr">
        <is>
          <t>Pagado</t>
        </is>
      </c>
      <c r="I5" s="18" t="inlineStr">
        <is>
          <t>Pagado</t>
        </is>
      </c>
      <c r="J5" s="18" t="inlineStr">
        <is>
          <t>Pagado</t>
        </is>
      </c>
      <c r="K5" s="18" t="inlineStr">
        <is>
          <t>Pagado</t>
        </is>
      </c>
      <c r="L5" s="18" t="inlineStr">
        <is>
          <t>Pagado</t>
        </is>
      </c>
      <c r="M5" s="18" t="inlineStr">
        <is>
          <t>Pagado</t>
        </is>
      </c>
      <c r="N5" s="18" t="n"/>
      <c r="O5" s="18" t="n"/>
      <c r="P5" s="20">
        <f>IF(B5="","",COUNTIF(D5:O5,"Pendiente")+COUNTIF(D5:O5,"Devuelto"))</f>
        <v/>
      </c>
      <c r="Q5" s="17">
        <f>IF(B5="","",IFERROR(P5*C5,0))</f>
        <v/>
      </c>
    </row>
    <row r="6">
      <c r="A6" s="13">
        <f>Socios!A6</f>
        <v/>
      </c>
      <c r="B6" s="23">
        <f>IF(Socios!B6="","",Socios!B6)</f>
        <v/>
      </c>
      <c r="C6" s="15">
        <f>IF(Socios!B6="","",Socios!H6)</f>
        <v/>
      </c>
      <c r="D6" s="18" t="inlineStr">
        <is>
          <t>Pagado</t>
        </is>
      </c>
      <c r="E6" s="18" t="inlineStr">
        <is>
          <t>Pagado</t>
        </is>
      </c>
      <c r="F6" s="18" t="inlineStr">
        <is>
          <t>Devuelto</t>
        </is>
      </c>
      <c r="G6" s="18" t="inlineStr">
        <is>
          <t>Pagado</t>
        </is>
      </c>
      <c r="H6" s="18" t="inlineStr">
        <is>
          <t>Pagado</t>
        </is>
      </c>
      <c r="I6" s="18" t="inlineStr">
        <is>
          <t>Pagado</t>
        </is>
      </c>
      <c r="J6" s="18" t="inlineStr">
        <is>
          <t>Pagado</t>
        </is>
      </c>
      <c r="K6" s="18" t="inlineStr">
        <is>
          <t>Pagado</t>
        </is>
      </c>
      <c r="L6" s="18" t="inlineStr">
        <is>
          <t>Pendiente</t>
        </is>
      </c>
      <c r="M6" s="18" t="inlineStr">
        <is>
          <t>Pagado</t>
        </is>
      </c>
      <c r="N6" s="18" t="n"/>
      <c r="O6" s="18" t="n"/>
      <c r="P6" s="20">
        <f>IF(B6="","",COUNTIF(D6:O6,"Pendiente")+COUNTIF(D6:O6,"Devuelto"))</f>
        <v/>
      </c>
      <c r="Q6" s="17">
        <f>IF(B6="","",IFERROR(P6*C6,0))</f>
        <v/>
      </c>
    </row>
    <row r="7">
      <c r="A7" s="13">
        <f>Socios!A7</f>
        <v/>
      </c>
      <c r="B7" s="23">
        <f>IF(Socios!B7="","",Socios!B7)</f>
        <v/>
      </c>
      <c r="C7" s="15">
        <f>IF(Socios!B7="","",Socios!H7)</f>
        <v/>
      </c>
      <c r="D7" s="18" t="n"/>
      <c r="E7" s="18" t="inlineStr">
        <is>
          <t>Pagado</t>
        </is>
      </c>
      <c r="F7" s="18" t="inlineStr">
        <is>
          <t>Pagado</t>
        </is>
      </c>
      <c r="G7" s="18" t="inlineStr">
        <is>
          <t>Pagado</t>
        </is>
      </c>
      <c r="H7" s="18" t="inlineStr">
        <is>
          <t>Pendiente</t>
        </is>
      </c>
      <c r="I7" s="18" t="inlineStr">
        <is>
          <t>Pagado</t>
        </is>
      </c>
      <c r="J7" s="18" t="n"/>
      <c r="K7" s="18" t="n"/>
      <c r="L7" s="18" t="n"/>
      <c r="M7" s="18" t="n"/>
      <c r="N7" s="18" t="n"/>
      <c r="O7" s="18" t="n"/>
      <c r="P7" s="20">
        <f>IF(B7="","",COUNTIF(D7:O7,"Pendiente")+COUNTIF(D7:O7,"Devuelto"))</f>
        <v/>
      </c>
      <c r="Q7" s="17">
        <f>IF(B7="","",IFERROR(P7*C7,0))</f>
        <v/>
      </c>
    </row>
    <row r="8">
      <c r="A8" s="13">
        <f>Socios!A8</f>
        <v/>
      </c>
      <c r="B8" s="23">
        <f>IF(Socios!B8="","",Socios!B8)</f>
        <v/>
      </c>
      <c r="C8" s="15">
        <f>IF(Socios!B8="","",Socios!H8)</f>
        <v/>
      </c>
      <c r="D8" s="18" t="n"/>
      <c r="E8" s="18" t="n"/>
      <c r="F8" s="18" t="n"/>
      <c r="G8" s="18" t="n"/>
      <c r="H8" s="18" t="n"/>
      <c r="I8" s="18" t="n"/>
      <c r="J8" s="18" t="n"/>
      <c r="K8" s="18" t="n"/>
      <c r="L8" s="18" t="n"/>
      <c r="M8" s="18" t="n"/>
      <c r="N8" s="18" t="n"/>
      <c r="O8" s="18" t="n"/>
      <c r="P8" s="20">
        <f>IF(B8="","",COUNTIF(D8:O8,"Pendiente")+COUNTIF(D8:O8,"Devuelto"))</f>
        <v/>
      </c>
      <c r="Q8" s="17">
        <f>IF(B8="","",IFERROR(P8*C8,0))</f>
        <v/>
      </c>
    </row>
    <row r="9">
      <c r="A9" s="13">
        <f>Socios!A9</f>
        <v/>
      </c>
      <c r="B9" s="23">
        <f>IF(Socios!B9="","",Socios!B9)</f>
        <v/>
      </c>
      <c r="C9" s="15">
        <f>IF(Socios!B9="","",Socios!H9)</f>
        <v/>
      </c>
      <c r="D9" s="18" t="n"/>
      <c r="E9" s="18" t="n"/>
      <c r="F9" s="18" t="n"/>
      <c r="G9" s="18" t="n"/>
      <c r="H9" s="18" t="n"/>
      <c r="I9" s="18" t="n"/>
      <c r="J9" s="18" t="n"/>
      <c r="K9" s="18" t="n"/>
      <c r="L9" s="18" t="n"/>
      <c r="M9" s="18" t="n"/>
      <c r="N9" s="18" t="n"/>
      <c r="O9" s="18" t="n"/>
      <c r="P9" s="20">
        <f>IF(B9="","",COUNTIF(D9:O9,"Pendiente")+COUNTIF(D9:O9,"Devuelto"))</f>
        <v/>
      </c>
      <c r="Q9" s="17">
        <f>IF(B9="","",IFERROR(P9*C9,0))</f>
        <v/>
      </c>
    </row>
    <row r="10">
      <c r="A10" s="13">
        <f>Socios!A10</f>
        <v/>
      </c>
      <c r="B10" s="23">
        <f>IF(Socios!B10="","",Socios!B10)</f>
        <v/>
      </c>
      <c r="C10" s="15">
        <f>IF(Socios!B10="","",Socios!H10)</f>
        <v/>
      </c>
      <c r="D10" s="18" t="n"/>
      <c r="E10" s="18" t="n"/>
      <c r="F10" s="18" t="n"/>
      <c r="G10" s="18" t="n"/>
      <c r="H10" s="18" t="n"/>
      <c r="I10" s="18" t="n"/>
      <c r="J10" s="18" t="n"/>
      <c r="K10" s="18" t="n"/>
      <c r="L10" s="18" t="n"/>
      <c r="M10" s="18" t="n"/>
      <c r="N10" s="18" t="n"/>
      <c r="O10" s="18" t="n"/>
      <c r="P10" s="20">
        <f>IF(B10="","",COUNTIF(D10:O10,"Pendiente")+COUNTIF(D10:O10,"Devuelto"))</f>
        <v/>
      </c>
      <c r="Q10" s="17">
        <f>IF(B10="","",IFERROR(P10*C10,0))</f>
        <v/>
      </c>
    </row>
    <row r="11">
      <c r="A11" s="13">
        <f>Socios!A11</f>
        <v/>
      </c>
      <c r="B11" s="23">
        <f>IF(Socios!B11="","",Socios!B11)</f>
        <v/>
      </c>
      <c r="C11" s="15">
        <f>IF(Socios!B11="","",Socios!H11)</f>
        <v/>
      </c>
      <c r="D11" s="18" t="n"/>
      <c r="E11" s="18" t="n"/>
      <c r="F11" s="18" t="n"/>
      <c r="G11" s="18" t="n"/>
      <c r="H11" s="18" t="n"/>
      <c r="I11" s="18" t="n"/>
      <c r="J11" s="18" t="n"/>
      <c r="K11" s="18" t="n"/>
      <c r="L11" s="18" t="n"/>
      <c r="M11" s="18" t="n"/>
      <c r="N11" s="18" t="n"/>
      <c r="O11" s="18" t="n"/>
      <c r="P11" s="20">
        <f>IF(B11="","",COUNTIF(D11:O11,"Pendiente")+COUNTIF(D11:O11,"Devuelto"))</f>
        <v/>
      </c>
      <c r="Q11" s="17">
        <f>IF(B11="","",IFERROR(P11*C11,0))</f>
        <v/>
      </c>
    </row>
    <row r="12">
      <c r="A12" s="13">
        <f>Socios!A12</f>
        <v/>
      </c>
      <c r="B12" s="23">
        <f>IF(Socios!B12="","",Socios!B12)</f>
        <v/>
      </c>
      <c r="C12" s="15">
        <f>IF(Socios!B12="","",Socios!H12)</f>
        <v/>
      </c>
      <c r="D12" s="18" t="n"/>
      <c r="E12" s="18" t="n"/>
      <c r="F12" s="18" t="n"/>
      <c r="G12" s="18" t="n"/>
      <c r="H12" s="18" t="n"/>
      <c r="I12" s="18" t="n"/>
      <c r="J12" s="18" t="n"/>
      <c r="K12" s="18" t="n"/>
      <c r="L12" s="18" t="n"/>
      <c r="M12" s="18" t="n"/>
      <c r="N12" s="18" t="n"/>
      <c r="O12" s="18" t="n"/>
      <c r="P12" s="20">
        <f>IF(B12="","",COUNTIF(D12:O12,"Pendiente")+COUNTIF(D12:O12,"Devuelto"))</f>
        <v/>
      </c>
      <c r="Q12" s="17">
        <f>IF(B12="","",IFERROR(P12*C12,0))</f>
        <v/>
      </c>
    </row>
    <row r="13">
      <c r="A13" s="13">
        <f>Socios!A13</f>
        <v/>
      </c>
      <c r="B13" s="23">
        <f>IF(Socios!B13="","",Socios!B13)</f>
        <v/>
      </c>
      <c r="C13" s="15">
        <f>IF(Socios!B13="","",Socios!H13)</f>
        <v/>
      </c>
      <c r="D13" s="18" t="n"/>
      <c r="E13" s="18" t="n"/>
      <c r="F13" s="18" t="n"/>
      <c r="G13" s="18" t="n"/>
      <c r="H13" s="18" t="n"/>
      <c r="I13" s="18" t="n"/>
      <c r="J13" s="18" t="n"/>
      <c r="K13" s="18" t="n"/>
      <c r="L13" s="18" t="n"/>
      <c r="M13" s="18" t="n"/>
      <c r="N13" s="18" t="n"/>
      <c r="O13" s="18" t="n"/>
      <c r="P13" s="20">
        <f>IF(B13="","",COUNTIF(D13:O13,"Pendiente")+COUNTIF(D13:O13,"Devuelto"))</f>
        <v/>
      </c>
      <c r="Q13" s="17">
        <f>IF(B13="","",IFERROR(P13*C13,0))</f>
        <v/>
      </c>
    </row>
    <row r="14">
      <c r="A14" s="13">
        <f>Socios!A14</f>
        <v/>
      </c>
      <c r="B14" s="23">
        <f>IF(Socios!B14="","",Socios!B14)</f>
        <v/>
      </c>
      <c r="C14" s="15">
        <f>IF(Socios!B14="","",Socios!H14)</f>
        <v/>
      </c>
      <c r="D14" s="18" t="n"/>
      <c r="E14" s="18" t="n"/>
      <c r="F14" s="18" t="n"/>
      <c r="G14" s="18" t="n"/>
      <c r="H14" s="18" t="n"/>
      <c r="I14" s="18" t="n"/>
      <c r="J14" s="18" t="n"/>
      <c r="K14" s="18" t="n"/>
      <c r="L14" s="18" t="n"/>
      <c r="M14" s="18" t="n"/>
      <c r="N14" s="18" t="n"/>
      <c r="O14" s="18" t="n"/>
      <c r="P14" s="20">
        <f>IF(B14="","",COUNTIF(D14:O14,"Pendiente")+COUNTIF(D14:O14,"Devuelto"))</f>
        <v/>
      </c>
      <c r="Q14" s="17">
        <f>IF(B14="","",IFERROR(P14*C14,0))</f>
        <v/>
      </c>
    </row>
    <row r="15">
      <c r="A15" s="13">
        <f>Socios!A15</f>
        <v/>
      </c>
      <c r="B15" s="23">
        <f>IF(Socios!B15="","",Socios!B15)</f>
        <v/>
      </c>
      <c r="C15" s="15">
        <f>IF(Socios!B15="","",Socios!H15)</f>
        <v/>
      </c>
      <c r="D15" s="18" t="n"/>
      <c r="E15" s="18" t="n"/>
      <c r="F15" s="18" t="n"/>
      <c r="G15" s="18" t="n"/>
      <c r="H15" s="18" t="n"/>
      <c r="I15" s="18" t="n"/>
      <c r="J15" s="18" t="n"/>
      <c r="K15" s="18" t="n"/>
      <c r="L15" s="18" t="n"/>
      <c r="M15" s="18" t="n"/>
      <c r="N15" s="18" t="n"/>
      <c r="O15" s="18" t="n"/>
      <c r="P15" s="20">
        <f>IF(B15="","",COUNTIF(D15:O15,"Pendiente")+COUNTIF(D15:O15,"Devuelto"))</f>
        <v/>
      </c>
      <c r="Q15" s="17">
        <f>IF(B15="","",IFERROR(P15*C15,0))</f>
        <v/>
      </c>
    </row>
    <row r="16">
      <c r="A16" s="13">
        <f>Socios!A16</f>
        <v/>
      </c>
      <c r="B16" s="23">
        <f>IF(Socios!B16="","",Socios!B16)</f>
        <v/>
      </c>
      <c r="C16" s="15">
        <f>IF(Socios!B16="","",Socios!H16)</f>
        <v/>
      </c>
      <c r="D16" s="18" t="n"/>
      <c r="E16" s="18" t="n"/>
      <c r="F16" s="18" t="n"/>
      <c r="G16" s="18" t="n"/>
      <c r="H16" s="18" t="n"/>
      <c r="I16" s="18" t="n"/>
      <c r="J16" s="18" t="n"/>
      <c r="K16" s="18" t="n"/>
      <c r="L16" s="18" t="n"/>
      <c r="M16" s="18" t="n"/>
      <c r="N16" s="18" t="n"/>
      <c r="O16" s="18" t="n"/>
      <c r="P16" s="20">
        <f>IF(B16="","",COUNTIF(D16:O16,"Pendiente")+COUNTIF(D16:O16,"Devuelto"))</f>
        <v/>
      </c>
      <c r="Q16" s="17">
        <f>IF(B16="","",IFERROR(P16*C16,0))</f>
        <v/>
      </c>
    </row>
    <row r="17">
      <c r="A17" s="13">
        <f>Socios!A17</f>
        <v/>
      </c>
      <c r="B17" s="23">
        <f>IF(Socios!B17="","",Socios!B17)</f>
        <v/>
      </c>
      <c r="C17" s="15">
        <f>IF(Socios!B17="","",Socios!H17)</f>
        <v/>
      </c>
      <c r="D17" s="18" t="n"/>
      <c r="E17" s="18" t="n"/>
      <c r="F17" s="18" t="n"/>
      <c r="G17" s="18" t="n"/>
      <c r="H17" s="18" t="n"/>
      <c r="I17" s="18" t="n"/>
      <c r="J17" s="18" t="n"/>
      <c r="K17" s="18" t="n"/>
      <c r="L17" s="18" t="n"/>
      <c r="M17" s="18" t="n"/>
      <c r="N17" s="18" t="n"/>
      <c r="O17" s="18" t="n"/>
      <c r="P17" s="20">
        <f>IF(B17="","",COUNTIF(D17:O17,"Pendiente")+COUNTIF(D17:O17,"Devuelto"))</f>
        <v/>
      </c>
      <c r="Q17" s="17">
        <f>IF(B17="","",IFERROR(P17*C17,0))</f>
        <v/>
      </c>
    </row>
    <row r="18">
      <c r="A18" s="13">
        <f>Socios!A18</f>
        <v/>
      </c>
      <c r="B18" s="23">
        <f>IF(Socios!B18="","",Socios!B18)</f>
        <v/>
      </c>
      <c r="C18" s="15">
        <f>IF(Socios!B18="","",Socios!H18)</f>
        <v/>
      </c>
      <c r="D18" s="18" t="n"/>
      <c r="E18" s="18" t="n"/>
      <c r="F18" s="18" t="n"/>
      <c r="G18" s="18" t="n"/>
      <c r="H18" s="18" t="n"/>
      <c r="I18" s="18" t="n"/>
      <c r="J18" s="18" t="n"/>
      <c r="K18" s="18" t="n"/>
      <c r="L18" s="18" t="n"/>
      <c r="M18" s="18" t="n"/>
      <c r="N18" s="18" t="n"/>
      <c r="O18" s="18" t="n"/>
      <c r="P18" s="20">
        <f>IF(B18="","",COUNTIF(D18:O18,"Pendiente")+COUNTIF(D18:O18,"Devuelto"))</f>
        <v/>
      </c>
      <c r="Q18" s="17">
        <f>IF(B18="","",IFERROR(P18*C18,0))</f>
        <v/>
      </c>
    </row>
    <row r="19">
      <c r="A19" s="13">
        <f>Socios!A19</f>
        <v/>
      </c>
      <c r="B19" s="23">
        <f>IF(Socios!B19="","",Socios!B19)</f>
        <v/>
      </c>
      <c r="C19" s="15">
        <f>IF(Socios!B19="","",Socios!H19)</f>
        <v/>
      </c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20">
        <f>IF(B19="","",COUNTIF(D19:O19,"Pendiente")+COUNTIF(D19:O19,"Devuelto"))</f>
        <v/>
      </c>
      <c r="Q19" s="17">
        <f>IF(B19="","",IFERROR(P19*C19,0))</f>
        <v/>
      </c>
    </row>
    <row r="20">
      <c r="A20" s="13">
        <f>Socios!A20</f>
        <v/>
      </c>
      <c r="B20" s="23">
        <f>IF(Socios!B20="","",Socios!B20)</f>
        <v/>
      </c>
      <c r="C20" s="15">
        <f>IF(Socios!B20="","",Socios!H20)</f>
        <v/>
      </c>
      <c r="D20" s="18" t="n"/>
      <c r="E20" s="18" t="n"/>
      <c r="F20" s="18" t="n"/>
      <c r="G20" s="18" t="n"/>
      <c r="H20" s="18" t="n"/>
      <c r="I20" s="18" t="n"/>
      <c r="J20" s="18" t="n"/>
      <c r="K20" s="18" t="n"/>
      <c r="L20" s="18" t="n"/>
      <c r="M20" s="18" t="n"/>
      <c r="N20" s="18" t="n"/>
      <c r="O20" s="18" t="n"/>
      <c r="P20" s="20">
        <f>IF(B20="","",COUNTIF(D20:O20,"Pendiente")+COUNTIF(D20:O20,"Devuelto"))</f>
        <v/>
      </c>
      <c r="Q20" s="17">
        <f>IF(B20="","",IFERROR(P20*C20,0))</f>
        <v/>
      </c>
    </row>
    <row r="21">
      <c r="A21" s="13">
        <f>Socios!A21</f>
        <v/>
      </c>
      <c r="B21" s="23">
        <f>IF(Socios!B21="","",Socios!B21)</f>
        <v/>
      </c>
      <c r="C21" s="15">
        <f>IF(Socios!B21="","",Socios!H21)</f>
        <v/>
      </c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20">
        <f>IF(B21="","",COUNTIF(D21:O21,"Pendiente")+COUNTIF(D21:O21,"Devuelto"))</f>
        <v/>
      </c>
      <c r="Q21" s="17">
        <f>IF(B21="","",IFERROR(P21*C21,0))</f>
        <v/>
      </c>
    </row>
    <row r="22">
      <c r="A22" s="13">
        <f>Socios!A22</f>
        <v/>
      </c>
      <c r="B22" s="23">
        <f>IF(Socios!B22="","",Socios!B22)</f>
        <v/>
      </c>
      <c r="C22" s="15">
        <f>IF(Socios!B22="","",Socios!H22)</f>
        <v/>
      </c>
      <c r="D22" s="18" t="n"/>
      <c r="E22" s="18" t="n"/>
      <c r="F22" s="18" t="n"/>
      <c r="G22" s="18" t="n"/>
      <c r="H22" s="18" t="n"/>
      <c r="I22" s="18" t="n"/>
      <c r="J22" s="18" t="n"/>
      <c r="K22" s="18" t="n"/>
      <c r="L22" s="18" t="n"/>
      <c r="M22" s="18" t="n"/>
      <c r="N22" s="18" t="n"/>
      <c r="O22" s="18" t="n"/>
      <c r="P22" s="20">
        <f>IF(B22="","",COUNTIF(D22:O22,"Pendiente")+COUNTIF(D22:O22,"Devuelto"))</f>
        <v/>
      </c>
      <c r="Q22" s="17">
        <f>IF(B22="","",IFERROR(P22*C22,0))</f>
        <v/>
      </c>
    </row>
    <row r="23">
      <c r="A23" s="13">
        <f>Socios!A23</f>
        <v/>
      </c>
      <c r="B23" s="23">
        <f>IF(Socios!B23="","",Socios!B23)</f>
        <v/>
      </c>
      <c r="C23" s="15">
        <f>IF(Socios!B23="","",Socios!H23)</f>
        <v/>
      </c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  <c r="O23" s="18" t="n"/>
      <c r="P23" s="20">
        <f>IF(B23="","",COUNTIF(D23:O23,"Pendiente")+COUNTIF(D23:O23,"Devuelto"))</f>
        <v/>
      </c>
      <c r="Q23" s="17">
        <f>IF(B23="","",IFERROR(P23*C23,0))</f>
        <v/>
      </c>
    </row>
    <row r="24">
      <c r="A24" s="13">
        <f>Socios!A24</f>
        <v/>
      </c>
      <c r="B24" s="23">
        <f>IF(Socios!B24="","",Socios!B24)</f>
        <v/>
      </c>
      <c r="C24" s="15">
        <f>IF(Socios!B24="","",Socios!H24)</f>
        <v/>
      </c>
      <c r="D24" s="18" t="n"/>
      <c r="E24" s="18" t="n"/>
      <c r="F24" s="18" t="n"/>
      <c r="G24" s="18" t="n"/>
      <c r="H24" s="18" t="n"/>
      <c r="I24" s="18" t="n"/>
      <c r="J24" s="18" t="n"/>
      <c r="K24" s="18" t="n"/>
      <c r="L24" s="18" t="n"/>
      <c r="M24" s="18" t="n"/>
      <c r="N24" s="18" t="n"/>
      <c r="O24" s="18" t="n"/>
      <c r="P24" s="20">
        <f>IF(B24="","",COUNTIF(D24:O24,"Pendiente")+COUNTIF(D24:O24,"Devuelto"))</f>
        <v/>
      </c>
      <c r="Q24" s="17">
        <f>IF(B24="","",IFERROR(P24*C24,0))</f>
        <v/>
      </c>
    </row>
    <row r="25">
      <c r="A25" s="13">
        <f>Socios!A25</f>
        <v/>
      </c>
      <c r="B25" s="23">
        <f>IF(Socios!B25="","",Socios!B25)</f>
        <v/>
      </c>
      <c r="C25" s="15">
        <f>IF(Socios!B25="","",Socios!H25)</f>
        <v/>
      </c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8" t="n"/>
      <c r="O25" s="18" t="n"/>
      <c r="P25" s="20">
        <f>IF(B25="","",COUNTIF(D25:O25,"Pendiente")+COUNTIF(D25:O25,"Devuelto"))</f>
        <v/>
      </c>
      <c r="Q25" s="17">
        <f>IF(B25="","",IFERROR(P25*C25,0))</f>
        <v/>
      </c>
    </row>
    <row r="26">
      <c r="A26" s="13">
        <f>Socios!A26</f>
        <v/>
      </c>
      <c r="B26" s="23">
        <f>IF(Socios!B26="","",Socios!B26)</f>
        <v/>
      </c>
      <c r="C26" s="15">
        <f>IF(Socios!B26="","",Socios!H26)</f>
        <v/>
      </c>
      <c r="D26" s="18" t="n"/>
      <c r="E26" s="18" t="n"/>
      <c r="F26" s="18" t="n"/>
      <c r="G26" s="18" t="n"/>
      <c r="H26" s="18" t="n"/>
      <c r="I26" s="18" t="n"/>
      <c r="J26" s="18" t="n"/>
      <c r="K26" s="18" t="n"/>
      <c r="L26" s="18" t="n"/>
      <c r="M26" s="18" t="n"/>
      <c r="N26" s="18" t="n"/>
      <c r="O26" s="18" t="n"/>
      <c r="P26" s="20">
        <f>IF(B26="","",COUNTIF(D26:O26,"Pendiente")+COUNTIF(D26:O26,"Devuelto"))</f>
        <v/>
      </c>
      <c r="Q26" s="17">
        <f>IF(B26="","",IFERROR(P26*C26,0))</f>
        <v/>
      </c>
    </row>
    <row r="27">
      <c r="A27" s="13">
        <f>Socios!A27</f>
        <v/>
      </c>
      <c r="B27" s="23">
        <f>IF(Socios!B27="","",Socios!B27)</f>
        <v/>
      </c>
      <c r="C27" s="15">
        <f>IF(Socios!B27="","",Socios!H27)</f>
        <v/>
      </c>
      <c r="D27" s="18" t="n"/>
      <c r="E27" s="18" t="n"/>
      <c r="F27" s="18" t="n"/>
      <c r="G27" s="18" t="n"/>
      <c r="H27" s="18" t="n"/>
      <c r="I27" s="18" t="n"/>
      <c r="J27" s="18" t="n"/>
      <c r="K27" s="18" t="n"/>
      <c r="L27" s="18" t="n"/>
      <c r="M27" s="18" t="n"/>
      <c r="N27" s="18" t="n"/>
      <c r="O27" s="18" t="n"/>
      <c r="P27" s="20">
        <f>IF(B27="","",COUNTIF(D27:O27,"Pendiente")+COUNTIF(D27:O27,"Devuelto"))</f>
        <v/>
      </c>
      <c r="Q27" s="17">
        <f>IF(B27="","",IFERROR(P27*C27,0))</f>
        <v/>
      </c>
    </row>
    <row r="28">
      <c r="A28" s="13">
        <f>Socios!A28</f>
        <v/>
      </c>
      <c r="B28" s="23">
        <f>IF(Socios!B28="","",Socios!B28)</f>
        <v/>
      </c>
      <c r="C28" s="15">
        <f>IF(Socios!B28="","",Socios!H28)</f>
        <v/>
      </c>
      <c r="D28" s="18" t="n"/>
      <c r="E28" s="18" t="n"/>
      <c r="F28" s="18" t="n"/>
      <c r="G28" s="18" t="n"/>
      <c r="H28" s="18" t="n"/>
      <c r="I28" s="18" t="n"/>
      <c r="J28" s="18" t="n"/>
      <c r="K28" s="18" t="n"/>
      <c r="L28" s="18" t="n"/>
      <c r="M28" s="18" t="n"/>
      <c r="N28" s="18" t="n"/>
      <c r="O28" s="18" t="n"/>
      <c r="P28" s="20">
        <f>IF(B28="","",COUNTIF(D28:O28,"Pendiente")+COUNTIF(D28:O28,"Devuelto"))</f>
        <v/>
      </c>
      <c r="Q28" s="17">
        <f>IF(B28="","",IFERROR(P28*C28,0))</f>
        <v/>
      </c>
    </row>
    <row r="29">
      <c r="A29" s="13">
        <f>Socios!A29</f>
        <v/>
      </c>
      <c r="B29" s="23">
        <f>IF(Socios!B29="","",Socios!B29)</f>
        <v/>
      </c>
      <c r="C29" s="15">
        <f>IF(Socios!B29="","",Socios!H29)</f>
        <v/>
      </c>
      <c r="D29" s="18" t="n"/>
      <c r="E29" s="18" t="n"/>
      <c r="F29" s="18" t="n"/>
      <c r="G29" s="18" t="n"/>
      <c r="H29" s="18" t="n"/>
      <c r="I29" s="18" t="n"/>
      <c r="J29" s="18" t="n"/>
      <c r="K29" s="18" t="n"/>
      <c r="L29" s="18" t="n"/>
      <c r="M29" s="18" t="n"/>
      <c r="N29" s="18" t="n"/>
      <c r="O29" s="18" t="n"/>
      <c r="P29" s="20">
        <f>IF(B29="","",COUNTIF(D29:O29,"Pendiente")+COUNTIF(D29:O29,"Devuelto"))</f>
        <v/>
      </c>
      <c r="Q29" s="17">
        <f>IF(B29="","",IFERROR(P29*C29,0))</f>
        <v/>
      </c>
    </row>
    <row r="30">
      <c r="A30" s="13">
        <f>Socios!A30</f>
        <v/>
      </c>
      <c r="B30" s="23">
        <f>IF(Socios!B30="","",Socios!B30)</f>
        <v/>
      </c>
      <c r="C30" s="15">
        <f>IF(Socios!B30="","",Socios!H30)</f>
        <v/>
      </c>
      <c r="D30" s="18" t="n"/>
      <c r="E30" s="18" t="n"/>
      <c r="F30" s="18" t="n"/>
      <c r="G30" s="18" t="n"/>
      <c r="H30" s="18" t="n"/>
      <c r="I30" s="18" t="n"/>
      <c r="J30" s="18" t="n"/>
      <c r="K30" s="18" t="n"/>
      <c r="L30" s="18" t="n"/>
      <c r="M30" s="18" t="n"/>
      <c r="N30" s="18" t="n"/>
      <c r="O30" s="18" t="n"/>
      <c r="P30" s="20">
        <f>IF(B30="","",COUNTIF(D30:O30,"Pendiente")+COUNTIF(D30:O30,"Devuelto"))</f>
        <v/>
      </c>
      <c r="Q30" s="17">
        <f>IF(B30="","",IFERROR(P30*C30,0))</f>
        <v/>
      </c>
    </row>
    <row r="31">
      <c r="A31" s="13">
        <f>Socios!A31</f>
        <v/>
      </c>
      <c r="B31" s="23">
        <f>IF(Socios!B31="","",Socios!B31)</f>
        <v/>
      </c>
      <c r="C31" s="15">
        <f>IF(Socios!B31="","",Socios!H31)</f>
        <v/>
      </c>
      <c r="D31" s="18" t="n"/>
      <c r="E31" s="18" t="n"/>
      <c r="F31" s="18" t="n"/>
      <c r="G31" s="18" t="n"/>
      <c r="H31" s="18" t="n"/>
      <c r="I31" s="18" t="n"/>
      <c r="J31" s="18" t="n"/>
      <c r="K31" s="18" t="n"/>
      <c r="L31" s="18" t="n"/>
      <c r="M31" s="18" t="n"/>
      <c r="N31" s="18" t="n"/>
      <c r="O31" s="18" t="n"/>
      <c r="P31" s="20">
        <f>IF(B31="","",COUNTIF(D31:O31,"Pendiente")+COUNTIF(D31:O31,"Devuelto"))</f>
        <v/>
      </c>
      <c r="Q31" s="17">
        <f>IF(B31="","",IFERROR(P31*C31,0))</f>
        <v/>
      </c>
    </row>
    <row r="32">
      <c r="A32" s="13">
        <f>Socios!A32</f>
        <v/>
      </c>
      <c r="B32" s="23">
        <f>IF(Socios!B32="","",Socios!B32)</f>
        <v/>
      </c>
      <c r="C32" s="15">
        <f>IF(Socios!B32="","",Socios!H32)</f>
        <v/>
      </c>
      <c r="D32" s="18" t="n"/>
      <c r="E32" s="18" t="n"/>
      <c r="F32" s="18" t="n"/>
      <c r="G32" s="18" t="n"/>
      <c r="H32" s="18" t="n"/>
      <c r="I32" s="18" t="n"/>
      <c r="J32" s="18" t="n"/>
      <c r="K32" s="18" t="n"/>
      <c r="L32" s="18" t="n"/>
      <c r="M32" s="18" t="n"/>
      <c r="N32" s="18" t="n"/>
      <c r="O32" s="18" t="n"/>
      <c r="P32" s="20">
        <f>IF(B32="","",COUNTIF(D32:O32,"Pendiente")+COUNTIF(D32:O32,"Devuelto"))</f>
        <v/>
      </c>
      <c r="Q32" s="17">
        <f>IF(B32="","",IFERROR(P32*C32,0))</f>
        <v/>
      </c>
    </row>
    <row r="33">
      <c r="A33" s="13">
        <f>Socios!A33</f>
        <v/>
      </c>
      <c r="B33" s="23">
        <f>IF(Socios!B33="","",Socios!B33)</f>
        <v/>
      </c>
      <c r="C33" s="15">
        <f>IF(Socios!B33="","",Socios!H33)</f>
        <v/>
      </c>
      <c r="D33" s="18" t="n"/>
      <c r="E33" s="18" t="n"/>
      <c r="F33" s="18" t="n"/>
      <c r="G33" s="18" t="n"/>
      <c r="H33" s="18" t="n"/>
      <c r="I33" s="18" t="n"/>
      <c r="J33" s="18" t="n"/>
      <c r="K33" s="18" t="n"/>
      <c r="L33" s="18" t="n"/>
      <c r="M33" s="18" t="n"/>
      <c r="N33" s="18" t="n"/>
      <c r="O33" s="18" t="n"/>
      <c r="P33" s="20">
        <f>IF(B33="","",COUNTIF(D33:O33,"Pendiente")+COUNTIF(D33:O33,"Devuelto"))</f>
        <v/>
      </c>
      <c r="Q33" s="17">
        <f>IF(B33="","",IFERROR(P33*C33,0))</f>
        <v/>
      </c>
    </row>
    <row r="34">
      <c r="A34" s="13">
        <f>Socios!A34</f>
        <v/>
      </c>
      <c r="B34" s="23">
        <f>IF(Socios!B34="","",Socios!B34)</f>
        <v/>
      </c>
      <c r="C34" s="15">
        <f>IF(Socios!B34="","",Socios!H34)</f>
        <v/>
      </c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  <c r="O34" s="18" t="n"/>
      <c r="P34" s="20">
        <f>IF(B34="","",COUNTIF(D34:O34,"Pendiente")+COUNTIF(D34:O34,"Devuelto"))</f>
        <v/>
      </c>
      <c r="Q34" s="17">
        <f>IF(B34="","",IFERROR(P34*C34,0))</f>
        <v/>
      </c>
    </row>
    <row r="35">
      <c r="A35" s="13">
        <f>Socios!A35</f>
        <v/>
      </c>
      <c r="B35" s="23">
        <f>IF(Socios!B35="","",Socios!B35)</f>
        <v/>
      </c>
      <c r="C35" s="15">
        <f>IF(Socios!B35="","",Socios!H35)</f>
        <v/>
      </c>
      <c r="D35" s="18" t="n"/>
      <c r="E35" s="18" t="n"/>
      <c r="F35" s="18" t="n"/>
      <c r="G35" s="18" t="n"/>
      <c r="H35" s="18" t="n"/>
      <c r="I35" s="18" t="n"/>
      <c r="J35" s="18" t="n"/>
      <c r="K35" s="18" t="n"/>
      <c r="L35" s="18" t="n"/>
      <c r="M35" s="18" t="n"/>
      <c r="N35" s="18" t="n"/>
      <c r="O35" s="18" t="n"/>
      <c r="P35" s="20">
        <f>IF(B35="","",COUNTIF(D35:O35,"Pendiente")+COUNTIF(D35:O35,"Devuelto"))</f>
        <v/>
      </c>
      <c r="Q35" s="17">
        <f>IF(B35="","",IFERROR(P35*C35,0))</f>
        <v/>
      </c>
    </row>
    <row r="36">
      <c r="A36" s="13">
        <f>Socios!A36</f>
        <v/>
      </c>
      <c r="B36" s="23">
        <f>IF(Socios!B36="","",Socios!B36)</f>
        <v/>
      </c>
      <c r="C36" s="15">
        <f>IF(Socios!B36="","",Socios!H36)</f>
        <v/>
      </c>
      <c r="D36" s="18" t="n"/>
      <c r="E36" s="18" t="n"/>
      <c r="F36" s="18" t="n"/>
      <c r="G36" s="18" t="n"/>
      <c r="H36" s="18" t="n"/>
      <c r="I36" s="18" t="n"/>
      <c r="J36" s="18" t="n"/>
      <c r="K36" s="18" t="n"/>
      <c r="L36" s="18" t="n"/>
      <c r="M36" s="18" t="n"/>
      <c r="N36" s="18" t="n"/>
      <c r="O36" s="18" t="n"/>
      <c r="P36" s="20">
        <f>IF(B36="","",COUNTIF(D36:O36,"Pendiente")+COUNTIF(D36:O36,"Devuelto"))</f>
        <v/>
      </c>
      <c r="Q36" s="17">
        <f>IF(B36="","",IFERROR(P36*C36,0))</f>
        <v/>
      </c>
    </row>
    <row r="37">
      <c r="A37" s="13">
        <f>Socios!A37</f>
        <v/>
      </c>
      <c r="B37" s="23">
        <f>IF(Socios!B37="","",Socios!B37)</f>
        <v/>
      </c>
      <c r="C37" s="15">
        <f>IF(Socios!B37="","",Socios!H37)</f>
        <v/>
      </c>
      <c r="D37" s="18" t="n"/>
      <c r="E37" s="18" t="n"/>
      <c r="F37" s="18" t="n"/>
      <c r="G37" s="18" t="n"/>
      <c r="H37" s="18" t="n"/>
      <c r="I37" s="18" t="n"/>
      <c r="J37" s="18" t="n"/>
      <c r="K37" s="18" t="n"/>
      <c r="L37" s="18" t="n"/>
      <c r="M37" s="18" t="n"/>
      <c r="N37" s="18" t="n"/>
      <c r="O37" s="18" t="n"/>
      <c r="P37" s="20">
        <f>IF(B37="","",COUNTIF(D37:O37,"Pendiente")+COUNTIF(D37:O37,"Devuelto"))</f>
        <v/>
      </c>
      <c r="Q37" s="17">
        <f>IF(B37="","",IFERROR(P37*C37,0))</f>
        <v/>
      </c>
    </row>
    <row r="38">
      <c r="A38" s="13">
        <f>Socios!A38</f>
        <v/>
      </c>
      <c r="B38" s="23">
        <f>IF(Socios!B38="","",Socios!B38)</f>
        <v/>
      </c>
      <c r="C38" s="15">
        <f>IF(Socios!B38="","",Socios!H38)</f>
        <v/>
      </c>
      <c r="D38" s="18" t="n"/>
      <c r="E38" s="18" t="n"/>
      <c r="F38" s="18" t="n"/>
      <c r="G38" s="18" t="n"/>
      <c r="H38" s="18" t="n"/>
      <c r="I38" s="18" t="n"/>
      <c r="J38" s="18" t="n"/>
      <c r="K38" s="18" t="n"/>
      <c r="L38" s="18" t="n"/>
      <c r="M38" s="18" t="n"/>
      <c r="N38" s="18" t="n"/>
      <c r="O38" s="18" t="n"/>
      <c r="P38" s="20">
        <f>IF(B38="","",COUNTIF(D38:O38,"Pendiente")+COUNTIF(D38:O38,"Devuelto"))</f>
        <v/>
      </c>
      <c r="Q38" s="17">
        <f>IF(B38="","",IFERROR(P38*C38,0))</f>
        <v/>
      </c>
    </row>
    <row r="39">
      <c r="A39" s="13">
        <f>Socios!A39</f>
        <v/>
      </c>
      <c r="B39" s="23">
        <f>IF(Socios!B39="","",Socios!B39)</f>
        <v/>
      </c>
      <c r="C39" s="15">
        <f>IF(Socios!B39="","",Socios!H39)</f>
        <v/>
      </c>
      <c r="D39" s="18" t="n"/>
      <c r="E39" s="18" t="n"/>
      <c r="F39" s="18" t="n"/>
      <c r="G39" s="18" t="n"/>
      <c r="H39" s="18" t="n"/>
      <c r="I39" s="18" t="n"/>
      <c r="J39" s="18" t="n"/>
      <c r="K39" s="18" t="n"/>
      <c r="L39" s="18" t="n"/>
      <c r="M39" s="18" t="n"/>
      <c r="N39" s="18" t="n"/>
      <c r="O39" s="18" t="n"/>
      <c r="P39" s="20">
        <f>IF(B39="","",COUNTIF(D39:O39,"Pendiente")+COUNTIF(D39:O39,"Devuelto"))</f>
        <v/>
      </c>
      <c r="Q39" s="17">
        <f>IF(B39="","",IFERROR(P39*C39,0))</f>
        <v/>
      </c>
    </row>
    <row r="40">
      <c r="A40" s="13">
        <f>Socios!A40</f>
        <v/>
      </c>
      <c r="B40" s="23">
        <f>IF(Socios!B40="","",Socios!B40)</f>
        <v/>
      </c>
      <c r="C40" s="15">
        <f>IF(Socios!B40="","",Socios!H40)</f>
        <v/>
      </c>
      <c r="D40" s="18" t="n"/>
      <c r="E40" s="18" t="n"/>
      <c r="F40" s="18" t="n"/>
      <c r="G40" s="18" t="n"/>
      <c r="H40" s="18" t="n"/>
      <c r="I40" s="18" t="n"/>
      <c r="J40" s="18" t="n"/>
      <c r="K40" s="18" t="n"/>
      <c r="L40" s="18" t="n"/>
      <c r="M40" s="18" t="n"/>
      <c r="N40" s="18" t="n"/>
      <c r="O40" s="18" t="n"/>
      <c r="P40" s="20">
        <f>IF(B40="","",COUNTIF(D40:O40,"Pendiente")+COUNTIF(D40:O40,"Devuelto"))</f>
        <v/>
      </c>
      <c r="Q40" s="17">
        <f>IF(B40="","",IFERROR(P40*C40,0))</f>
        <v/>
      </c>
    </row>
    <row r="41">
      <c r="A41" s="13">
        <f>Socios!A41</f>
        <v/>
      </c>
      <c r="B41" s="23">
        <f>IF(Socios!B41="","",Socios!B41)</f>
        <v/>
      </c>
      <c r="C41" s="15">
        <f>IF(Socios!B41="","",Socios!H41)</f>
        <v/>
      </c>
      <c r="D41" s="18" t="n"/>
      <c r="E41" s="18" t="n"/>
      <c r="F41" s="18" t="n"/>
      <c r="G41" s="18" t="n"/>
      <c r="H41" s="18" t="n"/>
      <c r="I41" s="18" t="n"/>
      <c r="J41" s="18" t="n"/>
      <c r="K41" s="18" t="n"/>
      <c r="L41" s="18" t="n"/>
      <c r="M41" s="18" t="n"/>
      <c r="N41" s="18" t="n"/>
      <c r="O41" s="18" t="n"/>
      <c r="P41" s="20">
        <f>IF(B41="","",COUNTIF(D41:O41,"Pendiente")+COUNTIF(D41:O41,"Devuelto"))</f>
        <v/>
      </c>
      <c r="Q41" s="17">
        <f>IF(B41="","",IFERROR(P41*C41,0))</f>
        <v/>
      </c>
    </row>
    <row r="42">
      <c r="A42" s="13">
        <f>Socios!A42</f>
        <v/>
      </c>
      <c r="B42" s="23">
        <f>IF(Socios!B42="","",Socios!B42)</f>
        <v/>
      </c>
      <c r="C42" s="15">
        <f>IF(Socios!B42="","",Socios!H42)</f>
        <v/>
      </c>
      <c r="D42" s="18" t="n"/>
      <c r="E42" s="18" t="n"/>
      <c r="F42" s="18" t="n"/>
      <c r="G42" s="18" t="n"/>
      <c r="H42" s="18" t="n"/>
      <c r="I42" s="18" t="n"/>
      <c r="J42" s="18" t="n"/>
      <c r="K42" s="18" t="n"/>
      <c r="L42" s="18" t="n"/>
      <c r="M42" s="18" t="n"/>
      <c r="N42" s="18" t="n"/>
      <c r="O42" s="18" t="n"/>
      <c r="P42" s="20">
        <f>IF(B42="","",COUNTIF(D42:O42,"Pendiente")+COUNTIF(D42:O42,"Devuelto"))</f>
        <v/>
      </c>
      <c r="Q42" s="17">
        <f>IF(B42="","",IFERROR(P42*C42,0))</f>
        <v/>
      </c>
    </row>
    <row r="43">
      <c r="A43" s="13">
        <f>Socios!A43</f>
        <v/>
      </c>
      <c r="B43" s="23">
        <f>IF(Socios!B43="","",Socios!B43)</f>
        <v/>
      </c>
      <c r="C43" s="15">
        <f>IF(Socios!B43="","",Socios!H43)</f>
        <v/>
      </c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18" t="n"/>
      <c r="O43" s="18" t="n"/>
      <c r="P43" s="20">
        <f>IF(B43="","",COUNTIF(D43:O43,"Pendiente")+COUNTIF(D43:O43,"Devuelto"))</f>
        <v/>
      </c>
      <c r="Q43" s="17">
        <f>IF(B43="","",IFERROR(P43*C43,0))</f>
        <v/>
      </c>
    </row>
    <row r="44">
      <c r="A44" s="13">
        <f>Socios!A44</f>
        <v/>
      </c>
      <c r="B44" s="23">
        <f>IF(Socios!B44="","",Socios!B44)</f>
        <v/>
      </c>
      <c r="C44" s="15">
        <f>IF(Socios!B44="","",Socios!H44)</f>
        <v/>
      </c>
      <c r="D44" s="18" t="n"/>
      <c r="E44" s="18" t="n"/>
      <c r="F44" s="18" t="n"/>
      <c r="G44" s="18" t="n"/>
      <c r="H44" s="18" t="n"/>
      <c r="I44" s="18" t="n"/>
      <c r="J44" s="18" t="n"/>
      <c r="K44" s="18" t="n"/>
      <c r="L44" s="18" t="n"/>
      <c r="M44" s="18" t="n"/>
      <c r="N44" s="18" t="n"/>
      <c r="O44" s="18" t="n"/>
      <c r="P44" s="20">
        <f>IF(B44="","",COUNTIF(D44:O44,"Pendiente")+COUNTIF(D44:O44,"Devuelto"))</f>
        <v/>
      </c>
      <c r="Q44" s="17">
        <f>IF(B44="","",IFERROR(P44*C44,0))</f>
        <v/>
      </c>
    </row>
    <row r="45">
      <c r="A45" s="13">
        <f>Socios!A45</f>
        <v/>
      </c>
      <c r="B45" s="23">
        <f>IF(Socios!B45="","",Socios!B45)</f>
        <v/>
      </c>
      <c r="C45" s="15">
        <f>IF(Socios!B45="","",Socios!H45)</f>
        <v/>
      </c>
      <c r="D45" s="18" t="n"/>
      <c r="E45" s="18" t="n"/>
      <c r="F45" s="18" t="n"/>
      <c r="G45" s="18" t="n"/>
      <c r="H45" s="18" t="n"/>
      <c r="I45" s="18" t="n"/>
      <c r="J45" s="18" t="n"/>
      <c r="K45" s="18" t="n"/>
      <c r="L45" s="18" t="n"/>
      <c r="M45" s="18" t="n"/>
      <c r="N45" s="18" t="n"/>
      <c r="O45" s="18" t="n"/>
      <c r="P45" s="20">
        <f>IF(B45="","",COUNTIF(D45:O45,"Pendiente")+COUNTIF(D45:O45,"Devuelto"))</f>
        <v/>
      </c>
      <c r="Q45" s="17">
        <f>IF(B45="","",IFERROR(P45*C45,0))</f>
        <v/>
      </c>
    </row>
    <row r="46">
      <c r="A46" s="13">
        <f>Socios!A46</f>
        <v/>
      </c>
      <c r="B46" s="23">
        <f>IF(Socios!B46="","",Socios!B46)</f>
        <v/>
      </c>
      <c r="C46" s="15">
        <f>IF(Socios!B46="","",Socios!H46)</f>
        <v/>
      </c>
      <c r="D46" s="18" t="n"/>
      <c r="E46" s="18" t="n"/>
      <c r="F46" s="18" t="n"/>
      <c r="G46" s="18" t="n"/>
      <c r="H46" s="18" t="n"/>
      <c r="I46" s="18" t="n"/>
      <c r="J46" s="18" t="n"/>
      <c r="K46" s="18" t="n"/>
      <c r="L46" s="18" t="n"/>
      <c r="M46" s="18" t="n"/>
      <c r="N46" s="18" t="n"/>
      <c r="O46" s="18" t="n"/>
      <c r="P46" s="20">
        <f>IF(B46="","",COUNTIF(D46:O46,"Pendiente")+COUNTIF(D46:O46,"Devuelto"))</f>
        <v/>
      </c>
      <c r="Q46" s="17">
        <f>IF(B46="","",IFERROR(P46*C46,0))</f>
        <v/>
      </c>
    </row>
    <row r="47">
      <c r="A47" s="13">
        <f>Socios!A47</f>
        <v/>
      </c>
      <c r="B47" s="23">
        <f>IF(Socios!B47="","",Socios!B47)</f>
        <v/>
      </c>
      <c r="C47" s="15">
        <f>IF(Socios!B47="","",Socios!H47)</f>
        <v/>
      </c>
      <c r="D47" s="18" t="n"/>
      <c r="E47" s="18" t="n"/>
      <c r="F47" s="18" t="n"/>
      <c r="G47" s="18" t="n"/>
      <c r="H47" s="18" t="n"/>
      <c r="I47" s="18" t="n"/>
      <c r="J47" s="18" t="n"/>
      <c r="K47" s="18" t="n"/>
      <c r="L47" s="18" t="n"/>
      <c r="M47" s="18" t="n"/>
      <c r="N47" s="18" t="n"/>
      <c r="O47" s="18" t="n"/>
      <c r="P47" s="20">
        <f>IF(B47="","",COUNTIF(D47:O47,"Pendiente")+COUNTIF(D47:O47,"Devuelto"))</f>
        <v/>
      </c>
      <c r="Q47" s="17">
        <f>IF(B47="","",IFERROR(P47*C47,0))</f>
        <v/>
      </c>
    </row>
    <row r="48">
      <c r="A48" s="13">
        <f>Socios!A48</f>
        <v/>
      </c>
      <c r="B48" s="23">
        <f>IF(Socios!B48="","",Socios!B48)</f>
        <v/>
      </c>
      <c r="C48" s="15">
        <f>IF(Socios!B48="","",Socios!H48)</f>
        <v/>
      </c>
      <c r="D48" s="18" t="n"/>
      <c r="E48" s="18" t="n"/>
      <c r="F48" s="18" t="n"/>
      <c r="G48" s="18" t="n"/>
      <c r="H48" s="18" t="n"/>
      <c r="I48" s="18" t="n"/>
      <c r="J48" s="18" t="n"/>
      <c r="K48" s="18" t="n"/>
      <c r="L48" s="18" t="n"/>
      <c r="M48" s="18" t="n"/>
      <c r="N48" s="18" t="n"/>
      <c r="O48" s="18" t="n"/>
      <c r="P48" s="20">
        <f>IF(B48="","",COUNTIF(D48:O48,"Pendiente")+COUNTIF(D48:O48,"Devuelto"))</f>
        <v/>
      </c>
      <c r="Q48" s="17">
        <f>IF(B48="","",IFERROR(P48*C48,0))</f>
        <v/>
      </c>
    </row>
    <row r="49">
      <c r="A49" s="13">
        <f>Socios!A49</f>
        <v/>
      </c>
      <c r="B49" s="23">
        <f>IF(Socios!B49="","",Socios!B49)</f>
        <v/>
      </c>
      <c r="C49" s="15">
        <f>IF(Socios!B49="","",Socios!H49)</f>
        <v/>
      </c>
      <c r="D49" s="18" t="n"/>
      <c r="E49" s="18" t="n"/>
      <c r="F49" s="18" t="n"/>
      <c r="G49" s="18" t="n"/>
      <c r="H49" s="18" t="n"/>
      <c r="I49" s="18" t="n"/>
      <c r="J49" s="18" t="n"/>
      <c r="K49" s="18" t="n"/>
      <c r="L49" s="18" t="n"/>
      <c r="M49" s="18" t="n"/>
      <c r="N49" s="18" t="n"/>
      <c r="O49" s="18" t="n"/>
      <c r="P49" s="20">
        <f>IF(B49="","",COUNTIF(D49:O49,"Pendiente")+COUNTIF(D49:O49,"Devuelto"))</f>
        <v/>
      </c>
      <c r="Q49" s="17">
        <f>IF(B49="","",IFERROR(P49*C49,0))</f>
        <v/>
      </c>
    </row>
    <row r="50">
      <c r="A50" s="13">
        <f>Socios!A50</f>
        <v/>
      </c>
      <c r="B50" s="23">
        <f>IF(Socios!B50="","",Socios!B50)</f>
        <v/>
      </c>
      <c r="C50" s="15">
        <f>IF(Socios!B50="","",Socios!H50)</f>
        <v/>
      </c>
      <c r="D50" s="18" t="n"/>
      <c r="E50" s="18" t="n"/>
      <c r="F50" s="18" t="n"/>
      <c r="G50" s="18" t="n"/>
      <c r="H50" s="18" t="n"/>
      <c r="I50" s="18" t="n"/>
      <c r="J50" s="18" t="n"/>
      <c r="K50" s="18" t="n"/>
      <c r="L50" s="18" t="n"/>
      <c r="M50" s="18" t="n"/>
      <c r="N50" s="18" t="n"/>
      <c r="O50" s="18" t="n"/>
      <c r="P50" s="20">
        <f>IF(B50="","",COUNTIF(D50:O50,"Pendiente")+COUNTIF(D50:O50,"Devuelto"))</f>
        <v/>
      </c>
      <c r="Q50" s="17">
        <f>IF(B50="","",IFERROR(P50*C50,0))</f>
        <v/>
      </c>
    </row>
    <row r="51">
      <c r="A51" s="13">
        <f>Socios!A51</f>
        <v/>
      </c>
      <c r="B51" s="23">
        <f>IF(Socios!B51="","",Socios!B51)</f>
        <v/>
      </c>
      <c r="C51" s="15">
        <f>IF(Socios!B51="","",Socios!H51)</f>
        <v/>
      </c>
      <c r="D51" s="18" t="n"/>
      <c r="E51" s="18" t="n"/>
      <c r="F51" s="18" t="n"/>
      <c r="G51" s="18" t="n"/>
      <c r="H51" s="18" t="n"/>
      <c r="I51" s="18" t="n"/>
      <c r="J51" s="18" t="n"/>
      <c r="K51" s="18" t="n"/>
      <c r="L51" s="18" t="n"/>
      <c r="M51" s="18" t="n"/>
      <c r="N51" s="18" t="n"/>
      <c r="O51" s="18" t="n"/>
      <c r="P51" s="20">
        <f>IF(B51="","",COUNTIF(D51:O51,"Pendiente")+COUNTIF(D51:O51,"Devuelto"))</f>
        <v/>
      </c>
      <c r="Q51" s="17">
        <f>IF(B51="","",IFERROR(P51*C51,0))</f>
        <v/>
      </c>
    </row>
    <row r="52">
      <c r="A52" s="13">
        <f>Socios!A52</f>
        <v/>
      </c>
      <c r="B52" s="23">
        <f>IF(Socios!B52="","",Socios!B52)</f>
        <v/>
      </c>
      <c r="C52" s="15">
        <f>IF(Socios!B52="","",Socios!H52)</f>
        <v/>
      </c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18" t="n"/>
      <c r="O52" s="18" t="n"/>
      <c r="P52" s="20">
        <f>IF(B52="","",COUNTIF(D52:O52,"Pendiente")+COUNTIF(D52:O52,"Devuelto"))</f>
        <v/>
      </c>
      <c r="Q52" s="17">
        <f>IF(B52="","",IFERROR(P52*C52,0))</f>
        <v/>
      </c>
    </row>
    <row r="53">
      <c r="A53" s="13">
        <f>Socios!A53</f>
        <v/>
      </c>
      <c r="B53" s="23">
        <f>IF(Socios!B53="","",Socios!B53)</f>
        <v/>
      </c>
      <c r="C53" s="15">
        <f>IF(Socios!B53="","",Socios!H53)</f>
        <v/>
      </c>
      <c r="D53" s="18" t="n"/>
      <c r="E53" s="18" t="n"/>
      <c r="F53" s="18" t="n"/>
      <c r="G53" s="18" t="n"/>
      <c r="H53" s="18" t="n"/>
      <c r="I53" s="18" t="n"/>
      <c r="J53" s="18" t="n"/>
      <c r="K53" s="18" t="n"/>
      <c r="L53" s="18" t="n"/>
      <c r="M53" s="18" t="n"/>
      <c r="N53" s="18" t="n"/>
      <c r="O53" s="18" t="n"/>
      <c r="P53" s="20">
        <f>IF(B53="","",COUNTIF(D53:O53,"Pendiente")+COUNTIF(D53:O53,"Devuelto"))</f>
        <v/>
      </c>
      <c r="Q53" s="17">
        <f>IF(B53="","",IFERROR(P53*C53,0))</f>
        <v/>
      </c>
    </row>
    <row r="54">
      <c r="A54" s="13">
        <f>Socios!A54</f>
        <v/>
      </c>
      <c r="B54" s="23">
        <f>IF(Socios!B54="","",Socios!B54)</f>
        <v/>
      </c>
      <c r="C54" s="15">
        <f>IF(Socios!B54="","",Socios!H54)</f>
        <v/>
      </c>
      <c r="D54" s="18" t="n"/>
      <c r="E54" s="18" t="n"/>
      <c r="F54" s="18" t="n"/>
      <c r="G54" s="18" t="n"/>
      <c r="H54" s="18" t="n"/>
      <c r="I54" s="18" t="n"/>
      <c r="J54" s="18" t="n"/>
      <c r="K54" s="18" t="n"/>
      <c r="L54" s="18" t="n"/>
      <c r="M54" s="18" t="n"/>
      <c r="N54" s="18" t="n"/>
      <c r="O54" s="18" t="n"/>
      <c r="P54" s="20">
        <f>IF(B54="","",COUNTIF(D54:O54,"Pendiente")+COUNTIF(D54:O54,"Devuelto"))</f>
        <v/>
      </c>
      <c r="Q54" s="17">
        <f>IF(B54="","",IFERROR(P54*C54,0))</f>
        <v/>
      </c>
    </row>
    <row r="55">
      <c r="A55" s="13">
        <f>Socios!A55</f>
        <v/>
      </c>
      <c r="B55" s="23">
        <f>IF(Socios!B55="","",Socios!B55)</f>
        <v/>
      </c>
      <c r="C55" s="15">
        <f>IF(Socios!B55="","",Socios!H55)</f>
        <v/>
      </c>
      <c r="D55" s="18" t="n"/>
      <c r="E55" s="18" t="n"/>
      <c r="F55" s="18" t="n"/>
      <c r="G55" s="18" t="n"/>
      <c r="H55" s="18" t="n"/>
      <c r="I55" s="18" t="n"/>
      <c r="J55" s="18" t="n"/>
      <c r="K55" s="18" t="n"/>
      <c r="L55" s="18" t="n"/>
      <c r="M55" s="18" t="n"/>
      <c r="N55" s="18" t="n"/>
      <c r="O55" s="18" t="n"/>
      <c r="P55" s="20">
        <f>IF(B55="","",COUNTIF(D55:O55,"Pendiente")+COUNTIF(D55:O55,"Devuelto"))</f>
        <v/>
      </c>
      <c r="Q55" s="17">
        <f>IF(B55="","",IFERROR(P55*C55,0))</f>
        <v/>
      </c>
    </row>
    <row r="56">
      <c r="A56" s="13">
        <f>Socios!A56</f>
        <v/>
      </c>
      <c r="B56" s="23">
        <f>IF(Socios!B56="","",Socios!B56)</f>
        <v/>
      </c>
      <c r="C56" s="15">
        <f>IF(Socios!B56="","",Socios!H56)</f>
        <v/>
      </c>
      <c r="D56" s="18" t="n"/>
      <c r="E56" s="18" t="n"/>
      <c r="F56" s="18" t="n"/>
      <c r="G56" s="18" t="n"/>
      <c r="H56" s="18" t="n"/>
      <c r="I56" s="18" t="n"/>
      <c r="J56" s="18" t="n"/>
      <c r="K56" s="18" t="n"/>
      <c r="L56" s="18" t="n"/>
      <c r="M56" s="18" t="n"/>
      <c r="N56" s="18" t="n"/>
      <c r="O56" s="18" t="n"/>
      <c r="P56" s="20">
        <f>IF(B56="","",COUNTIF(D56:O56,"Pendiente")+COUNTIF(D56:O56,"Devuelto"))</f>
        <v/>
      </c>
      <c r="Q56" s="17">
        <f>IF(B56="","",IFERROR(P56*C56,0))</f>
        <v/>
      </c>
    </row>
    <row r="57">
      <c r="A57" s="13">
        <f>Socios!A57</f>
        <v/>
      </c>
      <c r="B57" s="23">
        <f>IF(Socios!B57="","",Socios!B57)</f>
        <v/>
      </c>
      <c r="C57" s="15">
        <f>IF(Socios!B57="","",Socios!H57)</f>
        <v/>
      </c>
      <c r="D57" s="18" t="n"/>
      <c r="E57" s="18" t="n"/>
      <c r="F57" s="18" t="n"/>
      <c r="G57" s="18" t="n"/>
      <c r="H57" s="18" t="n"/>
      <c r="I57" s="18" t="n"/>
      <c r="J57" s="18" t="n"/>
      <c r="K57" s="18" t="n"/>
      <c r="L57" s="18" t="n"/>
      <c r="M57" s="18" t="n"/>
      <c r="N57" s="18" t="n"/>
      <c r="O57" s="18" t="n"/>
      <c r="P57" s="20">
        <f>IF(B57="","",COUNTIF(D57:O57,"Pendiente")+COUNTIF(D57:O57,"Devuelto"))</f>
        <v/>
      </c>
      <c r="Q57" s="17">
        <f>IF(B57="","",IFERROR(P57*C57,0))</f>
        <v/>
      </c>
    </row>
    <row r="58">
      <c r="A58" s="13">
        <f>Socios!A58</f>
        <v/>
      </c>
      <c r="B58" s="23">
        <f>IF(Socios!B58="","",Socios!B58)</f>
        <v/>
      </c>
      <c r="C58" s="15">
        <f>IF(Socios!B58="","",Socios!H58)</f>
        <v/>
      </c>
      <c r="D58" s="18" t="n"/>
      <c r="E58" s="18" t="n"/>
      <c r="F58" s="18" t="n"/>
      <c r="G58" s="18" t="n"/>
      <c r="H58" s="18" t="n"/>
      <c r="I58" s="18" t="n"/>
      <c r="J58" s="18" t="n"/>
      <c r="K58" s="18" t="n"/>
      <c r="L58" s="18" t="n"/>
      <c r="M58" s="18" t="n"/>
      <c r="N58" s="18" t="n"/>
      <c r="O58" s="18" t="n"/>
      <c r="P58" s="20">
        <f>IF(B58="","",COUNTIF(D58:O58,"Pendiente")+COUNTIF(D58:O58,"Devuelto"))</f>
        <v/>
      </c>
      <c r="Q58" s="17">
        <f>IF(B58="","",IFERROR(P58*C58,0))</f>
        <v/>
      </c>
    </row>
    <row r="59">
      <c r="A59" s="13">
        <f>Socios!A59</f>
        <v/>
      </c>
      <c r="B59" s="23">
        <f>IF(Socios!B59="","",Socios!B59)</f>
        <v/>
      </c>
      <c r="C59" s="15">
        <f>IF(Socios!B59="","",Socios!H59)</f>
        <v/>
      </c>
      <c r="D59" s="18" t="n"/>
      <c r="E59" s="18" t="n"/>
      <c r="F59" s="18" t="n"/>
      <c r="G59" s="18" t="n"/>
      <c r="H59" s="18" t="n"/>
      <c r="I59" s="18" t="n"/>
      <c r="J59" s="18" t="n"/>
      <c r="K59" s="18" t="n"/>
      <c r="L59" s="18" t="n"/>
      <c r="M59" s="18" t="n"/>
      <c r="N59" s="18" t="n"/>
      <c r="O59" s="18" t="n"/>
      <c r="P59" s="20">
        <f>IF(B59="","",COUNTIF(D59:O59,"Pendiente")+COUNTIF(D59:O59,"Devuelto"))</f>
        <v/>
      </c>
      <c r="Q59" s="17">
        <f>IF(B59="","",IFERROR(P59*C59,0))</f>
        <v/>
      </c>
    </row>
    <row r="60">
      <c r="A60" s="13">
        <f>Socios!A60</f>
        <v/>
      </c>
      <c r="B60" s="23">
        <f>IF(Socios!B60="","",Socios!B60)</f>
        <v/>
      </c>
      <c r="C60" s="15">
        <f>IF(Socios!B60="","",Socios!H60)</f>
        <v/>
      </c>
      <c r="D60" s="18" t="n"/>
      <c r="E60" s="18" t="n"/>
      <c r="F60" s="18" t="n"/>
      <c r="G60" s="18" t="n"/>
      <c r="H60" s="18" t="n"/>
      <c r="I60" s="18" t="n"/>
      <c r="J60" s="18" t="n"/>
      <c r="K60" s="18" t="n"/>
      <c r="L60" s="18" t="n"/>
      <c r="M60" s="18" t="n"/>
      <c r="N60" s="18" t="n"/>
      <c r="O60" s="18" t="n"/>
      <c r="P60" s="20">
        <f>IF(B60="","",COUNTIF(D60:O60,"Pendiente")+COUNTIF(D60:O60,"Devuelto"))</f>
        <v/>
      </c>
      <c r="Q60" s="17">
        <f>IF(B60="","",IFERROR(P60*C60,0))</f>
        <v/>
      </c>
    </row>
    <row r="61">
      <c r="A61" s="13">
        <f>Socios!A61</f>
        <v/>
      </c>
      <c r="B61" s="23">
        <f>IF(Socios!B61="","",Socios!B61)</f>
        <v/>
      </c>
      <c r="C61" s="15">
        <f>IF(Socios!B61="","",Socios!H61)</f>
        <v/>
      </c>
      <c r="D61" s="18" t="n"/>
      <c r="E61" s="18" t="n"/>
      <c r="F61" s="18" t="n"/>
      <c r="G61" s="18" t="n"/>
      <c r="H61" s="18" t="n"/>
      <c r="I61" s="18" t="n"/>
      <c r="J61" s="18" t="n"/>
      <c r="K61" s="18" t="n"/>
      <c r="L61" s="18" t="n"/>
      <c r="M61" s="18" t="n"/>
      <c r="N61" s="18" t="n"/>
      <c r="O61" s="18" t="n"/>
      <c r="P61" s="20">
        <f>IF(B61="","",COUNTIF(D61:O61,"Pendiente")+COUNTIF(D61:O61,"Devuelto"))</f>
        <v/>
      </c>
      <c r="Q61" s="17">
        <f>IF(B61="","",IFERROR(P61*C61,0))</f>
        <v/>
      </c>
    </row>
    <row r="62">
      <c r="A62" s="13">
        <f>Socios!A62</f>
        <v/>
      </c>
      <c r="B62" s="23">
        <f>IF(Socios!B62="","",Socios!B62)</f>
        <v/>
      </c>
      <c r="C62" s="15">
        <f>IF(Socios!B62="","",Socios!H62)</f>
        <v/>
      </c>
      <c r="D62" s="18" t="n"/>
      <c r="E62" s="18" t="n"/>
      <c r="F62" s="18" t="n"/>
      <c r="G62" s="18" t="n"/>
      <c r="H62" s="18" t="n"/>
      <c r="I62" s="18" t="n"/>
      <c r="J62" s="18" t="n"/>
      <c r="K62" s="18" t="n"/>
      <c r="L62" s="18" t="n"/>
      <c r="M62" s="18" t="n"/>
      <c r="N62" s="18" t="n"/>
      <c r="O62" s="18" t="n"/>
      <c r="P62" s="20">
        <f>IF(B62="","",COUNTIF(D62:O62,"Pendiente")+COUNTIF(D62:O62,"Devuelto"))</f>
        <v/>
      </c>
      <c r="Q62" s="17">
        <f>IF(B62="","",IFERROR(P62*C62,0))</f>
        <v/>
      </c>
    </row>
    <row r="63">
      <c r="A63" s="13">
        <f>Socios!A63</f>
        <v/>
      </c>
      <c r="B63" s="23">
        <f>IF(Socios!B63="","",Socios!B63)</f>
        <v/>
      </c>
      <c r="C63" s="15">
        <f>IF(Socios!B63="","",Socios!H63)</f>
        <v/>
      </c>
      <c r="D63" s="18" t="n"/>
      <c r="E63" s="18" t="n"/>
      <c r="F63" s="18" t="n"/>
      <c r="G63" s="18" t="n"/>
      <c r="H63" s="18" t="n"/>
      <c r="I63" s="18" t="n"/>
      <c r="J63" s="18" t="n"/>
      <c r="K63" s="18" t="n"/>
      <c r="L63" s="18" t="n"/>
      <c r="M63" s="18" t="n"/>
      <c r="N63" s="18" t="n"/>
      <c r="O63" s="18" t="n"/>
      <c r="P63" s="20">
        <f>IF(B63="","",COUNTIF(D63:O63,"Pendiente")+COUNTIF(D63:O63,"Devuelto"))</f>
        <v/>
      </c>
      <c r="Q63" s="17">
        <f>IF(B63="","",IFERROR(P63*C63,0))</f>
        <v/>
      </c>
    </row>
    <row r="64">
      <c r="A64" s="13">
        <f>Socios!A64</f>
        <v/>
      </c>
      <c r="B64" s="23">
        <f>IF(Socios!B64="","",Socios!B64)</f>
        <v/>
      </c>
      <c r="C64" s="15">
        <f>IF(Socios!B64="","",Socios!H64)</f>
        <v/>
      </c>
      <c r="D64" s="18" t="n"/>
      <c r="E64" s="18" t="n"/>
      <c r="F64" s="18" t="n"/>
      <c r="G64" s="18" t="n"/>
      <c r="H64" s="18" t="n"/>
      <c r="I64" s="18" t="n"/>
      <c r="J64" s="18" t="n"/>
      <c r="K64" s="18" t="n"/>
      <c r="L64" s="18" t="n"/>
      <c r="M64" s="18" t="n"/>
      <c r="N64" s="18" t="n"/>
      <c r="O64" s="18" t="n"/>
      <c r="P64" s="20">
        <f>IF(B64="","",COUNTIF(D64:O64,"Pendiente")+COUNTIF(D64:O64,"Devuelto"))</f>
        <v/>
      </c>
      <c r="Q64" s="17">
        <f>IF(B64="","",IFERROR(P64*C64,0))</f>
        <v/>
      </c>
    </row>
    <row r="65">
      <c r="A65" s="13">
        <f>Socios!A65</f>
        <v/>
      </c>
      <c r="B65" s="23">
        <f>IF(Socios!B65="","",Socios!B65)</f>
        <v/>
      </c>
      <c r="C65" s="15">
        <f>IF(Socios!B65="","",Socios!H65)</f>
        <v/>
      </c>
      <c r="D65" s="18" t="n"/>
      <c r="E65" s="18" t="n"/>
      <c r="F65" s="18" t="n"/>
      <c r="G65" s="18" t="n"/>
      <c r="H65" s="18" t="n"/>
      <c r="I65" s="18" t="n"/>
      <c r="J65" s="18" t="n"/>
      <c r="K65" s="18" t="n"/>
      <c r="L65" s="18" t="n"/>
      <c r="M65" s="18" t="n"/>
      <c r="N65" s="18" t="n"/>
      <c r="O65" s="18" t="n"/>
      <c r="P65" s="20">
        <f>IF(B65="","",COUNTIF(D65:O65,"Pendiente")+COUNTIF(D65:O65,"Devuelto"))</f>
        <v/>
      </c>
      <c r="Q65" s="17">
        <f>IF(B65="","",IFERROR(P65*C65,0))</f>
        <v/>
      </c>
    </row>
    <row r="66">
      <c r="A66" s="13">
        <f>Socios!A66</f>
        <v/>
      </c>
      <c r="B66" s="23">
        <f>IF(Socios!B66="","",Socios!B66)</f>
        <v/>
      </c>
      <c r="C66" s="15">
        <f>IF(Socios!B66="","",Socios!H66)</f>
        <v/>
      </c>
      <c r="D66" s="18" t="n"/>
      <c r="E66" s="18" t="n"/>
      <c r="F66" s="18" t="n"/>
      <c r="G66" s="18" t="n"/>
      <c r="H66" s="18" t="n"/>
      <c r="I66" s="18" t="n"/>
      <c r="J66" s="18" t="n"/>
      <c r="K66" s="18" t="n"/>
      <c r="L66" s="18" t="n"/>
      <c r="M66" s="18" t="n"/>
      <c r="N66" s="18" t="n"/>
      <c r="O66" s="18" t="n"/>
      <c r="P66" s="20">
        <f>IF(B66="","",COUNTIF(D66:O66,"Pendiente")+COUNTIF(D66:O66,"Devuelto"))</f>
        <v/>
      </c>
      <c r="Q66" s="17">
        <f>IF(B66="","",IFERROR(P66*C66,0))</f>
        <v/>
      </c>
    </row>
    <row r="67">
      <c r="A67" s="13">
        <f>Socios!A67</f>
        <v/>
      </c>
      <c r="B67" s="23">
        <f>IF(Socios!B67="","",Socios!B67)</f>
        <v/>
      </c>
      <c r="C67" s="15">
        <f>IF(Socios!B67="","",Socios!H67)</f>
        <v/>
      </c>
      <c r="D67" s="18" t="n"/>
      <c r="E67" s="18" t="n"/>
      <c r="F67" s="18" t="n"/>
      <c r="G67" s="18" t="n"/>
      <c r="H67" s="18" t="n"/>
      <c r="I67" s="18" t="n"/>
      <c r="J67" s="18" t="n"/>
      <c r="K67" s="18" t="n"/>
      <c r="L67" s="18" t="n"/>
      <c r="M67" s="18" t="n"/>
      <c r="N67" s="18" t="n"/>
      <c r="O67" s="18" t="n"/>
      <c r="P67" s="20">
        <f>IF(B67="","",COUNTIF(D67:O67,"Pendiente")+COUNTIF(D67:O67,"Devuelto"))</f>
        <v/>
      </c>
      <c r="Q67" s="17">
        <f>IF(B67="","",IFERROR(P67*C67,0))</f>
        <v/>
      </c>
    </row>
    <row r="68">
      <c r="A68" s="13">
        <f>Socios!A68</f>
        <v/>
      </c>
      <c r="B68" s="23">
        <f>IF(Socios!B68="","",Socios!B68)</f>
        <v/>
      </c>
      <c r="C68" s="15">
        <f>IF(Socios!B68="","",Socios!H68)</f>
        <v/>
      </c>
      <c r="D68" s="18" t="n"/>
      <c r="E68" s="18" t="n"/>
      <c r="F68" s="18" t="n"/>
      <c r="G68" s="18" t="n"/>
      <c r="H68" s="18" t="n"/>
      <c r="I68" s="18" t="n"/>
      <c r="J68" s="18" t="n"/>
      <c r="K68" s="18" t="n"/>
      <c r="L68" s="18" t="n"/>
      <c r="M68" s="18" t="n"/>
      <c r="N68" s="18" t="n"/>
      <c r="O68" s="18" t="n"/>
      <c r="P68" s="20">
        <f>IF(B68="","",COUNTIF(D68:O68,"Pendiente")+COUNTIF(D68:O68,"Devuelto"))</f>
        <v/>
      </c>
      <c r="Q68" s="17">
        <f>IF(B68="","",IFERROR(P68*C68,0))</f>
        <v/>
      </c>
    </row>
    <row r="69">
      <c r="A69" s="13">
        <f>Socios!A69</f>
        <v/>
      </c>
      <c r="B69" s="23">
        <f>IF(Socios!B69="","",Socios!B69)</f>
        <v/>
      </c>
      <c r="C69" s="15">
        <f>IF(Socios!B69="","",Socios!H69)</f>
        <v/>
      </c>
      <c r="D69" s="18" t="n"/>
      <c r="E69" s="18" t="n"/>
      <c r="F69" s="18" t="n"/>
      <c r="G69" s="18" t="n"/>
      <c r="H69" s="18" t="n"/>
      <c r="I69" s="18" t="n"/>
      <c r="J69" s="18" t="n"/>
      <c r="K69" s="18" t="n"/>
      <c r="L69" s="18" t="n"/>
      <c r="M69" s="18" t="n"/>
      <c r="N69" s="18" t="n"/>
      <c r="O69" s="18" t="n"/>
      <c r="P69" s="20">
        <f>IF(B69="","",COUNTIF(D69:O69,"Pendiente")+COUNTIF(D69:O69,"Devuelto"))</f>
        <v/>
      </c>
      <c r="Q69" s="17">
        <f>IF(B69="","",IFERROR(P69*C69,0))</f>
        <v/>
      </c>
    </row>
    <row r="70">
      <c r="A70" s="13">
        <f>Socios!A70</f>
        <v/>
      </c>
      <c r="B70" s="23">
        <f>IF(Socios!B70="","",Socios!B70)</f>
        <v/>
      </c>
      <c r="C70" s="15">
        <f>IF(Socios!B70="","",Socios!H70)</f>
        <v/>
      </c>
      <c r="D70" s="18" t="n"/>
      <c r="E70" s="18" t="n"/>
      <c r="F70" s="18" t="n"/>
      <c r="G70" s="18" t="n"/>
      <c r="H70" s="18" t="n"/>
      <c r="I70" s="18" t="n"/>
      <c r="J70" s="18" t="n"/>
      <c r="K70" s="18" t="n"/>
      <c r="L70" s="18" t="n"/>
      <c r="M70" s="18" t="n"/>
      <c r="N70" s="18" t="n"/>
      <c r="O70" s="18" t="n"/>
      <c r="P70" s="20">
        <f>IF(B70="","",COUNTIF(D70:O70,"Pendiente")+COUNTIF(D70:O70,"Devuelto"))</f>
        <v/>
      </c>
      <c r="Q70" s="17">
        <f>IF(B70="","",IFERROR(P70*C70,0))</f>
        <v/>
      </c>
    </row>
    <row r="71">
      <c r="A71" s="13">
        <f>Socios!A71</f>
        <v/>
      </c>
      <c r="B71" s="23">
        <f>IF(Socios!B71="","",Socios!B71)</f>
        <v/>
      </c>
      <c r="C71" s="15">
        <f>IF(Socios!B71="","",Socios!H71)</f>
        <v/>
      </c>
      <c r="D71" s="18" t="n"/>
      <c r="E71" s="18" t="n"/>
      <c r="F71" s="18" t="n"/>
      <c r="G71" s="18" t="n"/>
      <c r="H71" s="18" t="n"/>
      <c r="I71" s="18" t="n"/>
      <c r="J71" s="18" t="n"/>
      <c r="K71" s="18" t="n"/>
      <c r="L71" s="18" t="n"/>
      <c r="M71" s="18" t="n"/>
      <c r="N71" s="18" t="n"/>
      <c r="O71" s="18" t="n"/>
      <c r="P71" s="20">
        <f>IF(B71="","",COUNTIF(D71:O71,"Pendiente")+COUNTIF(D71:O71,"Devuelto"))</f>
        <v/>
      </c>
      <c r="Q71" s="17">
        <f>IF(B71="","",IFERROR(P71*C71,0))</f>
        <v/>
      </c>
    </row>
    <row r="72">
      <c r="A72" s="13">
        <f>Socios!A72</f>
        <v/>
      </c>
      <c r="B72" s="23">
        <f>IF(Socios!B72="","",Socios!B72)</f>
        <v/>
      </c>
      <c r="C72" s="15">
        <f>IF(Socios!B72="","",Socios!H72)</f>
        <v/>
      </c>
      <c r="D72" s="18" t="n"/>
      <c r="E72" s="18" t="n"/>
      <c r="F72" s="18" t="n"/>
      <c r="G72" s="18" t="n"/>
      <c r="H72" s="18" t="n"/>
      <c r="I72" s="18" t="n"/>
      <c r="J72" s="18" t="n"/>
      <c r="K72" s="18" t="n"/>
      <c r="L72" s="18" t="n"/>
      <c r="M72" s="18" t="n"/>
      <c r="N72" s="18" t="n"/>
      <c r="O72" s="18" t="n"/>
      <c r="P72" s="20">
        <f>IF(B72="","",COUNTIF(D72:O72,"Pendiente")+COUNTIF(D72:O72,"Devuelto"))</f>
        <v/>
      </c>
      <c r="Q72" s="17">
        <f>IF(B72="","",IFERROR(P72*C72,0))</f>
        <v/>
      </c>
    </row>
    <row r="73">
      <c r="A73" s="13">
        <f>Socios!A73</f>
        <v/>
      </c>
      <c r="B73" s="23">
        <f>IF(Socios!B73="","",Socios!B73)</f>
        <v/>
      </c>
      <c r="C73" s="15">
        <f>IF(Socios!B73="","",Socios!H73)</f>
        <v/>
      </c>
      <c r="D73" s="18" t="n"/>
      <c r="E73" s="18" t="n"/>
      <c r="F73" s="18" t="n"/>
      <c r="G73" s="18" t="n"/>
      <c r="H73" s="18" t="n"/>
      <c r="I73" s="18" t="n"/>
      <c r="J73" s="18" t="n"/>
      <c r="K73" s="18" t="n"/>
      <c r="L73" s="18" t="n"/>
      <c r="M73" s="18" t="n"/>
      <c r="N73" s="18" t="n"/>
      <c r="O73" s="18" t="n"/>
      <c r="P73" s="20">
        <f>IF(B73="","",COUNTIF(D73:O73,"Pendiente")+COUNTIF(D73:O73,"Devuelto"))</f>
        <v/>
      </c>
      <c r="Q73" s="17">
        <f>IF(B73="","",IFERROR(P73*C73,0))</f>
        <v/>
      </c>
    </row>
    <row r="74">
      <c r="A74" s="13">
        <f>Socios!A74</f>
        <v/>
      </c>
      <c r="B74" s="23">
        <f>IF(Socios!B74="","",Socios!B74)</f>
        <v/>
      </c>
      <c r="C74" s="15">
        <f>IF(Socios!B74="","",Socios!H74)</f>
        <v/>
      </c>
      <c r="D74" s="18" t="n"/>
      <c r="E74" s="18" t="n"/>
      <c r="F74" s="18" t="n"/>
      <c r="G74" s="18" t="n"/>
      <c r="H74" s="18" t="n"/>
      <c r="I74" s="18" t="n"/>
      <c r="J74" s="18" t="n"/>
      <c r="K74" s="18" t="n"/>
      <c r="L74" s="18" t="n"/>
      <c r="M74" s="18" t="n"/>
      <c r="N74" s="18" t="n"/>
      <c r="O74" s="18" t="n"/>
      <c r="P74" s="20">
        <f>IF(B74="","",COUNTIF(D74:O74,"Pendiente")+COUNTIF(D74:O74,"Devuelto"))</f>
        <v/>
      </c>
      <c r="Q74" s="17">
        <f>IF(B74="","",IFERROR(P74*C74,0))</f>
        <v/>
      </c>
    </row>
    <row r="75">
      <c r="A75" s="13">
        <f>Socios!A75</f>
        <v/>
      </c>
      <c r="B75" s="23">
        <f>IF(Socios!B75="","",Socios!B75)</f>
        <v/>
      </c>
      <c r="C75" s="15">
        <f>IF(Socios!B75="","",Socios!H75)</f>
        <v/>
      </c>
      <c r="D75" s="18" t="n"/>
      <c r="E75" s="18" t="n"/>
      <c r="F75" s="18" t="n"/>
      <c r="G75" s="18" t="n"/>
      <c r="H75" s="18" t="n"/>
      <c r="I75" s="18" t="n"/>
      <c r="J75" s="18" t="n"/>
      <c r="K75" s="18" t="n"/>
      <c r="L75" s="18" t="n"/>
      <c r="M75" s="18" t="n"/>
      <c r="N75" s="18" t="n"/>
      <c r="O75" s="18" t="n"/>
      <c r="P75" s="20">
        <f>IF(B75="","",COUNTIF(D75:O75,"Pendiente")+COUNTIF(D75:O75,"Devuelto"))</f>
        <v/>
      </c>
      <c r="Q75" s="17">
        <f>IF(B75="","",IFERROR(P75*C75,0))</f>
        <v/>
      </c>
    </row>
    <row r="76">
      <c r="A76" s="13">
        <f>Socios!A76</f>
        <v/>
      </c>
      <c r="B76" s="23">
        <f>IF(Socios!B76="","",Socios!B76)</f>
        <v/>
      </c>
      <c r="C76" s="15">
        <f>IF(Socios!B76="","",Socios!H76)</f>
        <v/>
      </c>
      <c r="D76" s="18" t="n"/>
      <c r="E76" s="18" t="n"/>
      <c r="F76" s="18" t="n"/>
      <c r="G76" s="18" t="n"/>
      <c r="H76" s="18" t="n"/>
      <c r="I76" s="18" t="n"/>
      <c r="J76" s="18" t="n"/>
      <c r="K76" s="18" t="n"/>
      <c r="L76" s="18" t="n"/>
      <c r="M76" s="18" t="n"/>
      <c r="N76" s="18" t="n"/>
      <c r="O76" s="18" t="n"/>
      <c r="P76" s="20">
        <f>IF(B76="","",COUNTIF(D76:O76,"Pendiente")+COUNTIF(D76:O76,"Devuelto"))</f>
        <v/>
      </c>
      <c r="Q76" s="17">
        <f>IF(B76="","",IFERROR(P76*C76,0))</f>
        <v/>
      </c>
    </row>
    <row r="77">
      <c r="A77" s="13">
        <f>Socios!A77</f>
        <v/>
      </c>
      <c r="B77" s="23">
        <f>IF(Socios!B77="","",Socios!B77)</f>
        <v/>
      </c>
      <c r="C77" s="15">
        <f>IF(Socios!B77="","",Socios!H77)</f>
        <v/>
      </c>
      <c r="D77" s="18" t="n"/>
      <c r="E77" s="18" t="n"/>
      <c r="F77" s="18" t="n"/>
      <c r="G77" s="18" t="n"/>
      <c r="H77" s="18" t="n"/>
      <c r="I77" s="18" t="n"/>
      <c r="J77" s="18" t="n"/>
      <c r="K77" s="18" t="n"/>
      <c r="L77" s="18" t="n"/>
      <c r="M77" s="18" t="n"/>
      <c r="N77" s="18" t="n"/>
      <c r="O77" s="18" t="n"/>
      <c r="P77" s="20">
        <f>IF(B77="","",COUNTIF(D77:O77,"Pendiente")+COUNTIF(D77:O77,"Devuelto"))</f>
        <v/>
      </c>
      <c r="Q77" s="17">
        <f>IF(B77="","",IFERROR(P77*C77,0))</f>
        <v/>
      </c>
    </row>
    <row r="78">
      <c r="A78" s="13">
        <f>Socios!A78</f>
        <v/>
      </c>
      <c r="B78" s="23">
        <f>IF(Socios!B78="","",Socios!B78)</f>
        <v/>
      </c>
      <c r="C78" s="15">
        <f>IF(Socios!B78="","",Socios!H78)</f>
        <v/>
      </c>
      <c r="D78" s="18" t="n"/>
      <c r="E78" s="18" t="n"/>
      <c r="F78" s="18" t="n"/>
      <c r="G78" s="18" t="n"/>
      <c r="H78" s="18" t="n"/>
      <c r="I78" s="18" t="n"/>
      <c r="J78" s="18" t="n"/>
      <c r="K78" s="18" t="n"/>
      <c r="L78" s="18" t="n"/>
      <c r="M78" s="18" t="n"/>
      <c r="N78" s="18" t="n"/>
      <c r="O78" s="18" t="n"/>
      <c r="P78" s="20">
        <f>IF(B78="","",COUNTIF(D78:O78,"Pendiente")+COUNTIF(D78:O78,"Devuelto"))</f>
        <v/>
      </c>
      <c r="Q78" s="17">
        <f>IF(B78="","",IFERROR(P78*C78,0))</f>
        <v/>
      </c>
    </row>
    <row r="79">
      <c r="A79" s="13">
        <f>Socios!A79</f>
        <v/>
      </c>
      <c r="B79" s="23">
        <f>IF(Socios!B79="","",Socios!B79)</f>
        <v/>
      </c>
      <c r="C79" s="15">
        <f>IF(Socios!B79="","",Socios!H79)</f>
        <v/>
      </c>
      <c r="D79" s="18" t="n"/>
      <c r="E79" s="18" t="n"/>
      <c r="F79" s="18" t="n"/>
      <c r="G79" s="18" t="n"/>
      <c r="H79" s="18" t="n"/>
      <c r="I79" s="18" t="n"/>
      <c r="J79" s="18" t="n"/>
      <c r="K79" s="18" t="n"/>
      <c r="L79" s="18" t="n"/>
      <c r="M79" s="18" t="n"/>
      <c r="N79" s="18" t="n"/>
      <c r="O79" s="18" t="n"/>
      <c r="P79" s="20">
        <f>IF(B79="","",COUNTIF(D79:O79,"Pendiente")+COUNTIF(D79:O79,"Devuelto"))</f>
        <v/>
      </c>
      <c r="Q79" s="17">
        <f>IF(B79="","",IFERROR(P79*C79,0))</f>
        <v/>
      </c>
    </row>
    <row r="80">
      <c r="A80" s="13">
        <f>Socios!A80</f>
        <v/>
      </c>
      <c r="B80" s="23">
        <f>IF(Socios!B80="","",Socios!B80)</f>
        <v/>
      </c>
      <c r="C80" s="15">
        <f>IF(Socios!B80="","",Socios!H80)</f>
        <v/>
      </c>
      <c r="D80" s="18" t="n"/>
      <c r="E80" s="18" t="n"/>
      <c r="F80" s="18" t="n"/>
      <c r="G80" s="18" t="n"/>
      <c r="H80" s="18" t="n"/>
      <c r="I80" s="18" t="n"/>
      <c r="J80" s="18" t="n"/>
      <c r="K80" s="18" t="n"/>
      <c r="L80" s="18" t="n"/>
      <c r="M80" s="18" t="n"/>
      <c r="N80" s="18" t="n"/>
      <c r="O80" s="18" t="n"/>
      <c r="P80" s="20">
        <f>IF(B80="","",COUNTIF(D80:O80,"Pendiente")+COUNTIF(D80:O80,"Devuelto"))</f>
        <v/>
      </c>
      <c r="Q80" s="17">
        <f>IF(B80="","",IFERROR(P80*C80,0))</f>
        <v/>
      </c>
    </row>
    <row r="81">
      <c r="A81" s="13">
        <f>Socios!A81</f>
        <v/>
      </c>
      <c r="B81" s="23">
        <f>IF(Socios!B81="","",Socios!B81)</f>
        <v/>
      </c>
      <c r="C81" s="15">
        <f>IF(Socios!B81="","",Socios!H81)</f>
        <v/>
      </c>
      <c r="D81" s="18" t="n"/>
      <c r="E81" s="18" t="n"/>
      <c r="F81" s="18" t="n"/>
      <c r="G81" s="18" t="n"/>
      <c r="H81" s="18" t="n"/>
      <c r="I81" s="18" t="n"/>
      <c r="J81" s="18" t="n"/>
      <c r="K81" s="18" t="n"/>
      <c r="L81" s="18" t="n"/>
      <c r="M81" s="18" t="n"/>
      <c r="N81" s="18" t="n"/>
      <c r="O81" s="18" t="n"/>
      <c r="P81" s="20">
        <f>IF(B81="","",COUNTIF(D81:O81,"Pendiente")+COUNTIF(D81:O81,"Devuelto"))</f>
        <v/>
      </c>
      <c r="Q81" s="17">
        <f>IF(B81="","",IFERROR(P81*C81,0))</f>
        <v/>
      </c>
    </row>
    <row r="82">
      <c r="A82" s="13">
        <f>Socios!A82</f>
        <v/>
      </c>
      <c r="B82" s="23">
        <f>IF(Socios!B82="","",Socios!B82)</f>
        <v/>
      </c>
      <c r="C82" s="15">
        <f>IF(Socios!B82="","",Socios!H82)</f>
        <v/>
      </c>
      <c r="D82" s="18" t="n"/>
      <c r="E82" s="18" t="n"/>
      <c r="F82" s="18" t="n"/>
      <c r="G82" s="18" t="n"/>
      <c r="H82" s="18" t="n"/>
      <c r="I82" s="18" t="n"/>
      <c r="J82" s="18" t="n"/>
      <c r="K82" s="18" t="n"/>
      <c r="L82" s="18" t="n"/>
      <c r="M82" s="18" t="n"/>
      <c r="N82" s="18" t="n"/>
      <c r="O82" s="18" t="n"/>
      <c r="P82" s="20">
        <f>IF(B82="","",COUNTIF(D82:O82,"Pendiente")+COUNTIF(D82:O82,"Devuelto"))</f>
        <v/>
      </c>
      <c r="Q82" s="17">
        <f>IF(B82="","",IFERROR(P82*C82,0))</f>
        <v/>
      </c>
    </row>
    <row r="83">
      <c r="A83" s="13">
        <f>Socios!A83</f>
        <v/>
      </c>
      <c r="B83" s="23">
        <f>IF(Socios!B83="","",Socios!B83)</f>
        <v/>
      </c>
      <c r="C83" s="15">
        <f>IF(Socios!B83="","",Socios!H83)</f>
        <v/>
      </c>
      <c r="D83" s="18" t="n"/>
      <c r="E83" s="18" t="n"/>
      <c r="F83" s="18" t="n"/>
      <c r="G83" s="18" t="n"/>
      <c r="H83" s="18" t="n"/>
      <c r="I83" s="18" t="n"/>
      <c r="J83" s="18" t="n"/>
      <c r="K83" s="18" t="n"/>
      <c r="L83" s="18" t="n"/>
      <c r="M83" s="18" t="n"/>
      <c r="N83" s="18" t="n"/>
      <c r="O83" s="18" t="n"/>
      <c r="P83" s="20">
        <f>IF(B83="","",COUNTIF(D83:O83,"Pendiente")+COUNTIF(D83:O83,"Devuelto"))</f>
        <v/>
      </c>
      <c r="Q83" s="17">
        <f>IF(B83="","",IFERROR(P83*C83,0))</f>
        <v/>
      </c>
    </row>
    <row r="84">
      <c r="A84" s="13">
        <f>Socios!A84</f>
        <v/>
      </c>
      <c r="B84" s="23">
        <f>IF(Socios!B84="","",Socios!B84)</f>
        <v/>
      </c>
      <c r="C84" s="15">
        <f>IF(Socios!B84="","",Socios!H84)</f>
        <v/>
      </c>
      <c r="D84" s="18" t="n"/>
      <c r="E84" s="18" t="n"/>
      <c r="F84" s="18" t="n"/>
      <c r="G84" s="18" t="n"/>
      <c r="H84" s="18" t="n"/>
      <c r="I84" s="18" t="n"/>
      <c r="J84" s="18" t="n"/>
      <c r="K84" s="18" t="n"/>
      <c r="L84" s="18" t="n"/>
      <c r="M84" s="18" t="n"/>
      <c r="N84" s="18" t="n"/>
      <c r="O84" s="18" t="n"/>
      <c r="P84" s="20">
        <f>IF(B84="","",COUNTIF(D84:O84,"Pendiente")+COUNTIF(D84:O84,"Devuelto"))</f>
        <v/>
      </c>
      <c r="Q84" s="17">
        <f>IF(B84="","",IFERROR(P84*C84,0))</f>
        <v/>
      </c>
    </row>
    <row r="85">
      <c r="A85" s="13">
        <f>Socios!A85</f>
        <v/>
      </c>
      <c r="B85" s="23">
        <f>IF(Socios!B85="","",Socios!B85)</f>
        <v/>
      </c>
      <c r="C85" s="15">
        <f>IF(Socios!B85="","",Socios!H85)</f>
        <v/>
      </c>
      <c r="D85" s="18" t="n"/>
      <c r="E85" s="18" t="n"/>
      <c r="F85" s="18" t="n"/>
      <c r="G85" s="18" t="n"/>
      <c r="H85" s="18" t="n"/>
      <c r="I85" s="18" t="n"/>
      <c r="J85" s="18" t="n"/>
      <c r="K85" s="18" t="n"/>
      <c r="L85" s="18" t="n"/>
      <c r="M85" s="18" t="n"/>
      <c r="N85" s="18" t="n"/>
      <c r="O85" s="18" t="n"/>
      <c r="P85" s="20">
        <f>IF(B85="","",COUNTIF(D85:O85,"Pendiente")+COUNTIF(D85:O85,"Devuelto"))</f>
        <v/>
      </c>
      <c r="Q85" s="17">
        <f>IF(B85="","",IFERROR(P85*C85,0))</f>
        <v/>
      </c>
    </row>
    <row r="86">
      <c r="A86" s="13">
        <f>Socios!A86</f>
        <v/>
      </c>
      <c r="B86" s="23">
        <f>IF(Socios!B86="","",Socios!B86)</f>
        <v/>
      </c>
      <c r="C86" s="15">
        <f>IF(Socios!B86="","",Socios!H86)</f>
        <v/>
      </c>
      <c r="D86" s="18" t="n"/>
      <c r="E86" s="18" t="n"/>
      <c r="F86" s="18" t="n"/>
      <c r="G86" s="18" t="n"/>
      <c r="H86" s="18" t="n"/>
      <c r="I86" s="18" t="n"/>
      <c r="J86" s="18" t="n"/>
      <c r="K86" s="18" t="n"/>
      <c r="L86" s="18" t="n"/>
      <c r="M86" s="18" t="n"/>
      <c r="N86" s="18" t="n"/>
      <c r="O86" s="18" t="n"/>
      <c r="P86" s="20">
        <f>IF(B86="","",COUNTIF(D86:O86,"Pendiente")+COUNTIF(D86:O86,"Devuelto"))</f>
        <v/>
      </c>
      <c r="Q86" s="17">
        <f>IF(B86="","",IFERROR(P86*C86,0))</f>
        <v/>
      </c>
    </row>
    <row r="87">
      <c r="A87" s="13">
        <f>Socios!A87</f>
        <v/>
      </c>
      <c r="B87" s="23">
        <f>IF(Socios!B87="","",Socios!B87)</f>
        <v/>
      </c>
      <c r="C87" s="15">
        <f>IF(Socios!B87="","",Socios!H87)</f>
        <v/>
      </c>
      <c r="D87" s="18" t="n"/>
      <c r="E87" s="18" t="n"/>
      <c r="F87" s="18" t="n"/>
      <c r="G87" s="18" t="n"/>
      <c r="H87" s="18" t="n"/>
      <c r="I87" s="18" t="n"/>
      <c r="J87" s="18" t="n"/>
      <c r="K87" s="18" t="n"/>
      <c r="L87" s="18" t="n"/>
      <c r="M87" s="18" t="n"/>
      <c r="N87" s="18" t="n"/>
      <c r="O87" s="18" t="n"/>
      <c r="P87" s="20">
        <f>IF(B87="","",COUNTIF(D87:O87,"Pendiente")+COUNTIF(D87:O87,"Devuelto"))</f>
        <v/>
      </c>
      <c r="Q87" s="17">
        <f>IF(B87="","",IFERROR(P87*C87,0))</f>
        <v/>
      </c>
    </row>
    <row r="88">
      <c r="A88" s="13">
        <f>Socios!A88</f>
        <v/>
      </c>
      <c r="B88" s="23">
        <f>IF(Socios!B88="","",Socios!B88)</f>
        <v/>
      </c>
      <c r="C88" s="15">
        <f>IF(Socios!B88="","",Socios!H88)</f>
        <v/>
      </c>
      <c r="D88" s="18" t="n"/>
      <c r="E88" s="18" t="n"/>
      <c r="F88" s="18" t="n"/>
      <c r="G88" s="18" t="n"/>
      <c r="H88" s="18" t="n"/>
      <c r="I88" s="18" t="n"/>
      <c r="J88" s="18" t="n"/>
      <c r="K88" s="18" t="n"/>
      <c r="L88" s="18" t="n"/>
      <c r="M88" s="18" t="n"/>
      <c r="N88" s="18" t="n"/>
      <c r="O88" s="18" t="n"/>
      <c r="P88" s="20">
        <f>IF(B88="","",COUNTIF(D88:O88,"Pendiente")+COUNTIF(D88:O88,"Devuelto"))</f>
        <v/>
      </c>
      <c r="Q88" s="17">
        <f>IF(B88="","",IFERROR(P88*C88,0))</f>
        <v/>
      </c>
    </row>
    <row r="89">
      <c r="A89" s="13">
        <f>Socios!A89</f>
        <v/>
      </c>
      <c r="B89" s="23">
        <f>IF(Socios!B89="","",Socios!B89)</f>
        <v/>
      </c>
      <c r="C89" s="15">
        <f>IF(Socios!B89="","",Socios!H89)</f>
        <v/>
      </c>
      <c r="D89" s="18" t="n"/>
      <c r="E89" s="18" t="n"/>
      <c r="F89" s="18" t="n"/>
      <c r="G89" s="18" t="n"/>
      <c r="H89" s="18" t="n"/>
      <c r="I89" s="18" t="n"/>
      <c r="J89" s="18" t="n"/>
      <c r="K89" s="18" t="n"/>
      <c r="L89" s="18" t="n"/>
      <c r="M89" s="18" t="n"/>
      <c r="N89" s="18" t="n"/>
      <c r="O89" s="18" t="n"/>
      <c r="P89" s="20">
        <f>IF(B89="","",COUNTIF(D89:O89,"Pendiente")+COUNTIF(D89:O89,"Devuelto"))</f>
        <v/>
      </c>
      <c r="Q89" s="17">
        <f>IF(B89="","",IFERROR(P89*C89,0))</f>
        <v/>
      </c>
    </row>
    <row r="90">
      <c r="A90" s="13">
        <f>Socios!A90</f>
        <v/>
      </c>
      <c r="B90" s="23">
        <f>IF(Socios!B90="","",Socios!B90)</f>
        <v/>
      </c>
      <c r="C90" s="15">
        <f>IF(Socios!B90="","",Socios!H90)</f>
        <v/>
      </c>
      <c r="D90" s="18" t="n"/>
      <c r="E90" s="18" t="n"/>
      <c r="F90" s="18" t="n"/>
      <c r="G90" s="18" t="n"/>
      <c r="H90" s="18" t="n"/>
      <c r="I90" s="18" t="n"/>
      <c r="J90" s="18" t="n"/>
      <c r="K90" s="18" t="n"/>
      <c r="L90" s="18" t="n"/>
      <c r="M90" s="18" t="n"/>
      <c r="N90" s="18" t="n"/>
      <c r="O90" s="18" t="n"/>
      <c r="P90" s="20">
        <f>IF(B90="","",COUNTIF(D90:O90,"Pendiente")+COUNTIF(D90:O90,"Devuelto"))</f>
        <v/>
      </c>
      <c r="Q90" s="17">
        <f>IF(B90="","",IFERROR(P90*C90,0))</f>
        <v/>
      </c>
    </row>
    <row r="91">
      <c r="A91" s="13">
        <f>Socios!A91</f>
        <v/>
      </c>
      <c r="B91" s="23">
        <f>IF(Socios!B91="","",Socios!B91)</f>
        <v/>
      </c>
      <c r="C91" s="15">
        <f>IF(Socios!B91="","",Socios!H91)</f>
        <v/>
      </c>
      <c r="D91" s="18" t="n"/>
      <c r="E91" s="18" t="n"/>
      <c r="F91" s="18" t="n"/>
      <c r="G91" s="18" t="n"/>
      <c r="H91" s="18" t="n"/>
      <c r="I91" s="18" t="n"/>
      <c r="J91" s="18" t="n"/>
      <c r="K91" s="18" t="n"/>
      <c r="L91" s="18" t="n"/>
      <c r="M91" s="18" t="n"/>
      <c r="N91" s="18" t="n"/>
      <c r="O91" s="18" t="n"/>
      <c r="P91" s="20">
        <f>IF(B91="","",COUNTIF(D91:O91,"Pendiente")+COUNTIF(D91:O91,"Devuelto"))</f>
        <v/>
      </c>
      <c r="Q91" s="17">
        <f>IF(B91="","",IFERROR(P91*C91,0))</f>
        <v/>
      </c>
    </row>
    <row r="92">
      <c r="A92" s="13">
        <f>Socios!A92</f>
        <v/>
      </c>
      <c r="B92" s="23">
        <f>IF(Socios!B92="","",Socios!B92)</f>
        <v/>
      </c>
      <c r="C92" s="15">
        <f>IF(Socios!B92="","",Socios!H92)</f>
        <v/>
      </c>
      <c r="D92" s="18" t="n"/>
      <c r="E92" s="18" t="n"/>
      <c r="F92" s="18" t="n"/>
      <c r="G92" s="18" t="n"/>
      <c r="H92" s="18" t="n"/>
      <c r="I92" s="18" t="n"/>
      <c r="J92" s="18" t="n"/>
      <c r="K92" s="18" t="n"/>
      <c r="L92" s="18" t="n"/>
      <c r="M92" s="18" t="n"/>
      <c r="N92" s="18" t="n"/>
      <c r="O92" s="18" t="n"/>
      <c r="P92" s="20">
        <f>IF(B92="","",COUNTIF(D92:O92,"Pendiente")+COUNTIF(D92:O92,"Devuelto"))</f>
        <v/>
      </c>
      <c r="Q92" s="17">
        <f>IF(B92="","",IFERROR(P92*C92,0))</f>
        <v/>
      </c>
    </row>
    <row r="93">
      <c r="A93" s="13">
        <f>Socios!A93</f>
        <v/>
      </c>
      <c r="B93" s="23">
        <f>IF(Socios!B93="","",Socios!B93)</f>
        <v/>
      </c>
      <c r="C93" s="15">
        <f>IF(Socios!B93="","",Socios!H93)</f>
        <v/>
      </c>
      <c r="D93" s="18" t="n"/>
      <c r="E93" s="18" t="n"/>
      <c r="F93" s="18" t="n"/>
      <c r="G93" s="18" t="n"/>
      <c r="H93" s="18" t="n"/>
      <c r="I93" s="18" t="n"/>
      <c r="J93" s="18" t="n"/>
      <c r="K93" s="18" t="n"/>
      <c r="L93" s="18" t="n"/>
      <c r="M93" s="18" t="n"/>
      <c r="N93" s="18" t="n"/>
      <c r="O93" s="18" t="n"/>
      <c r="P93" s="20">
        <f>IF(B93="","",COUNTIF(D93:O93,"Pendiente")+COUNTIF(D93:O93,"Devuelto"))</f>
        <v/>
      </c>
      <c r="Q93" s="17">
        <f>IF(B93="","",IFERROR(P93*C93,0))</f>
        <v/>
      </c>
    </row>
    <row r="94">
      <c r="A94" s="13">
        <f>Socios!A94</f>
        <v/>
      </c>
      <c r="B94" s="23">
        <f>IF(Socios!B94="","",Socios!B94)</f>
        <v/>
      </c>
      <c r="C94" s="15">
        <f>IF(Socios!B94="","",Socios!H94)</f>
        <v/>
      </c>
      <c r="D94" s="18" t="n"/>
      <c r="E94" s="18" t="n"/>
      <c r="F94" s="18" t="n"/>
      <c r="G94" s="18" t="n"/>
      <c r="H94" s="18" t="n"/>
      <c r="I94" s="18" t="n"/>
      <c r="J94" s="18" t="n"/>
      <c r="K94" s="18" t="n"/>
      <c r="L94" s="18" t="n"/>
      <c r="M94" s="18" t="n"/>
      <c r="N94" s="18" t="n"/>
      <c r="O94" s="18" t="n"/>
      <c r="P94" s="20">
        <f>IF(B94="","",COUNTIF(D94:O94,"Pendiente")+COUNTIF(D94:O94,"Devuelto"))</f>
        <v/>
      </c>
      <c r="Q94" s="17">
        <f>IF(B94="","",IFERROR(P94*C94,0))</f>
        <v/>
      </c>
    </row>
    <row r="95">
      <c r="A95" s="13">
        <f>Socios!A95</f>
        <v/>
      </c>
      <c r="B95" s="23">
        <f>IF(Socios!B95="","",Socios!B95)</f>
        <v/>
      </c>
      <c r="C95" s="15">
        <f>IF(Socios!B95="","",Socios!H95)</f>
        <v/>
      </c>
      <c r="D95" s="18" t="n"/>
      <c r="E95" s="18" t="n"/>
      <c r="F95" s="18" t="n"/>
      <c r="G95" s="18" t="n"/>
      <c r="H95" s="18" t="n"/>
      <c r="I95" s="18" t="n"/>
      <c r="J95" s="18" t="n"/>
      <c r="K95" s="18" t="n"/>
      <c r="L95" s="18" t="n"/>
      <c r="M95" s="18" t="n"/>
      <c r="N95" s="18" t="n"/>
      <c r="O95" s="18" t="n"/>
      <c r="P95" s="20">
        <f>IF(B95="","",COUNTIF(D95:O95,"Pendiente")+COUNTIF(D95:O95,"Devuelto"))</f>
        <v/>
      </c>
      <c r="Q95" s="17">
        <f>IF(B95="","",IFERROR(P95*C95,0))</f>
        <v/>
      </c>
    </row>
    <row r="96">
      <c r="A96" s="13">
        <f>Socios!A96</f>
        <v/>
      </c>
      <c r="B96" s="23">
        <f>IF(Socios!B96="","",Socios!B96)</f>
        <v/>
      </c>
      <c r="C96" s="15">
        <f>IF(Socios!B96="","",Socios!H96)</f>
        <v/>
      </c>
      <c r="D96" s="18" t="n"/>
      <c r="E96" s="18" t="n"/>
      <c r="F96" s="18" t="n"/>
      <c r="G96" s="18" t="n"/>
      <c r="H96" s="18" t="n"/>
      <c r="I96" s="18" t="n"/>
      <c r="J96" s="18" t="n"/>
      <c r="K96" s="18" t="n"/>
      <c r="L96" s="18" t="n"/>
      <c r="M96" s="18" t="n"/>
      <c r="N96" s="18" t="n"/>
      <c r="O96" s="18" t="n"/>
      <c r="P96" s="20">
        <f>IF(B96="","",COUNTIF(D96:O96,"Pendiente")+COUNTIF(D96:O96,"Devuelto"))</f>
        <v/>
      </c>
      <c r="Q96" s="17">
        <f>IF(B96="","",IFERROR(P96*C96,0))</f>
        <v/>
      </c>
    </row>
    <row r="97">
      <c r="A97" s="13">
        <f>Socios!A97</f>
        <v/>
      </c>
      <c r="B97" s="23">
        <f>IF(Socios!B97="","",Socios!B97)</f>
        <v/>
      </c>
      <c r="C97" s="15">
        <f>IF(Socios!B97="","",Socios!H97)</f>
        <v/>
      </c>
      <c r="D97" s="18" t="n"/>
      <c r="E97" s="18" t="n"/>
      <c r="F97" s="18" t="n"/>
      <c r="G97" s="18" t="n"/>
      <c r="H97" s="18" t="n"/>
      <c r="I97" s="18" t="n"/>
      <c r="J97" s="18" t="n"/>
      <c r="K97" s="18" t="n"/>
      <c r="L97" s="18" t="n"/>
      <c r="M97" s="18" t="n"/>
      <c r="N97" s="18" t="n"/>
      <c r="O97" s="18" t="n"/>
      <c r="P97" s="20">
        <f>IF(B97="","",COUNTIF(D97:O97,"Pendiente")+COUNTIF(D97:O97,"Devuelto"))</f>
        <v/>
      </c>
      <c r="Q97" s="17">
        <f>IF(B97="","",IFERROR(P97*C97,0))</f>
        <v/>
      </c>
    </row>
    <row r="98">
      <c r="A98" s="13">
        <f>Socios!A98</f>
        <v/>
      </c>
      <c r="B98" s="23">
        <f>IF(Socios!B98="","",Socios!B98)</f>
        <v/>
      </c>
      <c r="C98" s="15">
        <f>IF(Socios!B98="","",Socios!H98)</f>
        <v/>
      </c>
      <c r="D98" s="18" t="n"/>
      <c r="E98" s="18" t="n"/>
      <c r="F98" s="18" t="n"/>
      <c r="G98" s="18" t="n"/>
      <c r="H98" s="18" t="n"/>
      <c r="I98" s="18" t="n"/>
      <c r="J98" s="18" t="n"/>
      <c r="K98" s="18" t="n"/>
      <c r="L98" s="18" t="n"/>
      <c r="M98" s="18" t="n"/>
      <c r="N98" s="18" t="n"/>
      <c r="O98" s="18" t="n"/>
      <c r="P98" s="20">
        <f>IF(B98="","",COUNTIF(D98:O98,"Pendiente")+COUNTIF(D98:O98,"Devuelto"))</f>
        <v/>
      </c>
      <c r="Q98" s="17">
        <f>IF(B98="","",IFERROR(P98*C98,0))</f>
        <v/>
      </c>
    </row>
    <row r="99">
      <c r="A99" s="13">
        <f>Socios!A99</f>
        <v/>
      </c>
      <c r="B99" s="23">
        <f>IF(Socios!B99="","",Socios!B99)</f>
        <v/>
      </c>
      <c r="C99" s="15">
        <f>IF(Socios!B99="","",Socios!H99)</f>
        <v/>
      </c>
      <c r="D99" s="18" t="n"/>
      <c r="E99" s="18" t="n"/>
      <c r="F99" s="18" t="n"/>
      <c r="G99" s="18" t="n"/>
      <c r="H99" s="18" t="n"/>
      <c r="I99" s="18" t="n"/>
      <c r="J99" s="18" t="n"/>
      <c r="K99" s="18" t="n"/>
      <c r="L99" s="18" t="n"/>
      <c r="M99" s="18" t="n"/>
      <c r="N99" s="18" t="n"/>
      <c r="O99" s="18" t="n"/>
      <c r="P99" s="20">
        <f>IF(B99="","",COUNTIF(D99:O99,"Pendiente")+COUNTIF(D99:O99,"Devuelto"))</f>
        <v/>
      </c>
      <c r="Q99" s="17">
        <f>IF(B99="","",IFERROR(P99*C99,0))</f>
        <v/>
      </c>
    </row>
    <row r="100">
      <c r="A100" s="13">
        <f>Socios!A100</f>
        <v/>
      </c>
      <c r="B100" s="23">
        <f>IF(Socios!B100="","",Socios!B100)</f>
        <v/>
      </c>
      <c r="C100" s="15">
        <f>IF(Socios!B100="","",Socios!H100)</f>
        <v/>
      </c>
      <c r="D100" s="18" t="n"/>
      <c r="E100" s="18" t="n"/>
      <c r="F100" s="18" t="n"/>
      <c r="G100" s="18" t="n"/>
      <c r="H100" s="18" t="n"/>
      <c r="I100" s="18" t="n"/>
      <c r="J100" s="18" t="n"/>
      <c r="K100" s="18" t="n"/>
      <c r="L100" s="18" t="n"/>
      <c r="M100" s="18" t="n"/>
      <c r="N100" s="18" t="n"/>
      <c r="O100" s="18" t="n"/>
      <c r="P100" s="20">
        <f>IF(B100="","",COUNTIF(D100:O100,"Pendiente")+COUNTIF(D100:O100,"Devuelto"))</f>
        <v/>
      </c>
      <c r="Q100" s="17">
        <f>IF(B100="","",IFERROR(P100*C100,0))</f>
        <v/>
      </c>
    </row>
    <row r="101">
      <c r="A101" s="13">
        <f>Socios!A101</f>
        <v/>
      </c>
      <c r="B101" s="23">
        <f>IF(Socios!B101="","",Socios!B101)</f>
        <v/>
      </c>
      <c r="C101" s="15">
        <f>IF(Socios!B101="","",Socios!H101)</f>
        <v/>
      </c>
      <c r="D101" s="18" t="n"/>
      <c r="E101" s="18" t="n"/>
      <c r="F101" s="18" t="n"/>
      <c r="G101" s="18" t="n"/>
      <c r="H101" s="18" t="n"/>
      <c r="I101" s="18" t="n"/>
      <c r="J101" s="18" t="n"/>
      <c r="K101" s="18" t="n"/>
      <c r="L101" s="18" t="n"/>
      <c r="M101" s="18" t="n"/>
      <c r="N101" s="18" t="n"/>
      <c r="O101" s="18" t="n"/>
      <c r="P101" s="20">
        <f>IF(B101="","",COUNTIF(D101:O101,"Pendiente")+COUNTIF(D101:O101,"Devuelto"))</f>
        <v/>
      </c>
      <c r="Q101" s="17">
        <f>IF(B101="","",IFERROR(P101*C101,0))</f>
        <v/>
      </c>
    </row>
    <row r="102">
      <c r="A102" s="13">
        <f>Socios!A102</f>
        <v/>
      </c>
      <c r="B102" s="23">
        <f>IF(Socios!B102="","",Socios!B102)</f>
        <v/>
      </c>
      <c r="C102" s="15">
        <f>IF(Socios!B102="","",Socios!H102)</f>
        <v/>
      </c>
      <c r="D102" s="18" t="n"/>
      <c r="E102" s="18" t="n"/>
      <c r="F102" s="18" t="n"/>
      <c r="G102" s="18" t="n"/>
      <c r="H102" s="18" t="n"/>
      <c r="I102" s="18" t="n"/>
      <c r="J102" s="18" t="n"/>
      <c r="K102" s="18" t="n"/>
      <c r="L102" s="18" t="n"/>
      <c r="M102" s="18" t="n"/>
      <c r="N102" s="18" t="n"/>
      <c r="O102" s="18" t="n"/>
      <c r="P102" s="20">
        <f>IF(B102="","",COUNTIF(D102:O102,"Pendiente")+COUNTIF(D102:O102,"Devuelto"))</f>
        <v/>
      </c>
      <c r="Q102" s="17">
        <f>IF(B102="","",IFERROR(P102*C102,0))</f>
        <v/>
      </c>
    </row>
    <row r="103">
      <c r="A103" s="13">
        <f>Socios!A103</f>
        <v/>
      </c>
      <c r="B103" s="23">
        <f>IF(Socios!B103="","",Socios!B103)</f>
        <v/>
      </c>
      <c r="C103" s="15">
        <f>IF(Socios!B103="","",Socios!H103)</f>
        <v/>
      </c>
      <c r="D103" s="18" t="n"/>
      <c r="E103" s="18" t="n"/>
      <c r="F103" s="18" t="n"/>
      <c r="G103" s="18" t="n"/>
      <c r="H103" s="18" t="n"/>
      <c r="I103" s="18" t="n"/>
      <c r="J103" s="18" t="n"/>
      <c r="K103" s="18" t="n"/>
      <c r="L103" s="18" t="n"/>
      <c r="M103" s="18" t="n"/>
      <c r="N103" s="18" t="n"/>
      <c r="O103" s="18" t="n"/>
      <c r="P103" s="20">
        <f>IF(B103="","",COUNTIF(D103:O103,"Pendiente")+COUNTIF(D103:O103,"Devuelto"))</f>
        <v/>
      </c>
      <c r="Q103" s="17">
        <f>IF(B103="","",IFERROR(P103*C103,0))</f>
        <v/>
      </c>
    </row>
    <row r="104">
      <c r="A104" s="13">
        <f>Socios!A104</f>
        <v/>
      </c>
      <c r="B104" s="23">
        <f>IF(Socios!B104="","",Socios!B104)</f>
        <v/>
      </c>
      <c r="C104" s="15">
        <f>IF(Socios!B104="","",Socios!H104)</f>
        <v/>
      </c>
      <c r="D104" s="18" t="n"/>
      <c r="E104" s="18" t="n"/>
      <c r="F104" s="18" t="n"/>
      <c r="G104" s="18" t="n"/>
      <c r="H104" s="18" t="n"/>
      <c r="I104" s="18" t="n"/>
      <c r="J104" s="18" t="n"/>
      <c r="K104" s="18" t="n"/>
      <c r="L104" s="18" t="n"/>
      <c r="M104" s="18" t="n"/>
      <c r="N104" s="18" t="n"/>
      <c r="O104" s="18" t="n"/>
      <c r="P104" s="20">
        <f>IF(B104="","",COUNTIF(D104:O104,"Pendiente")+COUNTIF(D104:O104,"Devuelto"))</f>
        <v/>
      </c>
      <c r="Q104" s="17">
        <f>IF(B104="","",IFERROR(P104*C104,0))</f>
        <v/>
      </c>
    </row>
    <row r="105">
      <c r="A105" s="13">
        <f>Socios!A105</f>
        <v/>
      </c>
      <c r="B105" s="23">
        <f>IF(Socios!B105="","",Socios!B105)</f>
        <v/>
      </c>
      <c r="C105" s="15">
        <f>IF(Socios!B105="","",Socios!H105)</f>
        <v/>
      </c>
      <c r="D105" s="18" t="n"/>
      <c r="E105" s="18" t="n"/>
      <c r="F105" s="18" t="n"/>
      <c r="G105" s="18" t="n"/>
      <c r="H105" s="18" t="n"/>
      <c r="I105" s="18" t="n"/>
      <c r="J105" s="18" t="n"/>
      <c r="K105" s="18" t="n"/>
      <c r="L105" s="18" t="n"/>
      <c r="M105" s="18" t="n"/>
      <c r="N105" s="18" t="n"/>
      <c r="O105" s="18" t="n"/>
      <c r="P105" s="20">
        <f>IF(B105="","",COUNTIF(D105:O105,"Pendiente")+COUNTIF(D105:O105,"Devuelto"))</f>
        <v/>
      </c>
      <c r="Q105" s="17">
        <f>IF(B105="","",IFERROR(P105*C105,0))</f>
        <v/>
      </c>
    </row>
    <row r="106">
      <c r="A106" s="13">
        <f>Socios!A106</f>
        <v/>
      </c>
      <c r="B106" s="23">
        <f>IF(Socios!B106="","",Socios!B106)</f>
        <v/>
      </c>
      <c r="C106" s="15">
        <f>IF(Socios!B106="","",Socios!H106)</f>
        <v/>
      </c>
      <c r="D106" s="18" t="n"/>
      <c r="E106" s="18" t="n"/>
      <c r="F106" s="18" t="n"/>
      <c r="G106" s="18" t="n"/>
      <c r="H106" s="18" t="n"/>
      <c r="I106" s="18" t="n"/>
      <c r="J106" s="18" t="n"/>
      <c r="K106" s="18" t="n"/>
      <c r="L106" s="18" t="n"/>
      <c r="M106" s="18" t="n"/>
      <c r="N106" s="18" t="n"/>
      <c r="O106" s="18" t="n"/>
      <c r="P106" s="20">
        <f>IF(B106="","",COUNTIF(D106:O106,"Pendiente")+COUNTIF(D106:O106,"Devuelto"))</f>
        <v/>
      </c>
      <c r="Q106" s="17">
        <f>IF(B106="","",IFERROR(P106*C106,0))</f>
        <v/>
      </c>
    </row>
    <row r="107">
      <c r="A107" s="13">
        <f>Socios!A107</f>
        <v/>
      </c>
      <c r="B107" s="23">
        <f>IF(Socios!B107="","",Socios!B107)</f>
        <v/>
      </c>
      <c r="C107" s="15">
        <f>IF(Socios!B107="","",Socios!H107)</f>
        <v/>
      </c>
      <c r="D107" s="18" t="n"/>
      <c r="E107" s="18" t="n"/>
      <c r="F107" s="18" t="n"/>
      <c r="G107" s="18" t="n"/>
      <c r="H107" s="18" t="n"/>
      <c r="I107" s="18" t="n"/>
      <c r="J107" s="18" t="n"/>
      <c r="K107" s="18" t="n"/>
      <c r="L107" s="18" t="n"/>
      <c r="M107" s="18" t="n"/>
      <c r="N107" s="18" t="n"/>
      <c r="O107" s="18" t="n"/>
      <c r="P107" s="20">
        <f>IF(B107="","",COUNTIF(D107:O107,"Pendiente")+COUNTIF(D107:O107,"Devuelto"))</f>
        <v/>
      </c>
      <c r="Q107" s="17">
        <f>IF(B107="","",IFERROR(P107*C107,0))</f>
        <v/>
      </c>
    </row>
    <row r="108">
      <c r="A108" s="13">
        <f>Socios!A108</f>
        <v/>
      </c>
      <c r="B108" s="23">
        <f>IF(Socios!B108="","",Socios!B108)</f>
        <v/>
      </c>
      <c r="C108" s="15">
        <f>IF(Socios!B108="","",Socios!H108)</f>
        <v/>
      </c>
      <c r="D108" s="18" t="n"/>
      <c r="E108" s="18" t="n"/>
      <c r="F108" s="18" t="n"/>
      <c r="G108" s="18" t="n"/>
      <c r="H108" s="18" t="n"/>
      <c r="I108" s="18" t="n"/>
      <c r="J108" s="18" t="n"/>
      <c r="K108" s="18" t="n"/>
      <c r="L108" s="18" t="n"/>
      <c r="M108" s="18" t="n"/>
      <c r="N108" s="18" t="n"/>
      <c r="O108" s="18" t="n"/>
      <c r="P108" s="20">
        <f>IF(B108="","",COUNTIF(D108:O108,"Pendiente")+COUNTIF(D108:O108,"Devuelto"))</f>
        <v/>
      </c>
      <c r="Q108" s="17">
        <f>IF(B108="","",IFERROR(P108*C108,0))</f>
        <v/>
      </c>
    </row>
    <row r="109">
      <c r="A109" s="13">
        <f>Socios!A109</f>
        <v/>
      </c>
      <c r="B109" s="23">
        <f>IF(Socios!B109="","",Socios!B109)</f>
        <v/>
      </c>
      <c r="C109" s="15">
        <f>IF(Socios!B109="","",Socios!H109)</f>
        <v/>
      </c>
      <c r="D109" s="18" t="n"/>
      <c r="E109" s="18" t="n"/>
      <c r="F109" s="18" t="n"/>
      <c r="G109" s="18" t="n"/>
      <c r="H109" s="18" t="n"/>
      <c r="I109" s="18" t="n"/>
      <c r="J109" s="18" t="n"/>
      <c r="K109" s="18" t="n"/>
      <c r="L109" s="18" t="n"/>
      <c r="M109" s="18" t="n"/>
      <c r="N109" s="18" t="n"/>
      <c r="O109" s="18" t="n"/>
      <c r="P109" s="20">
        <f>IF(B109="","",COUNTIF(D109:O109,"Pendiente")+COUNTIF(D109:O109,"Devuelto"))</f>
        <v/>
      </c>
      <c r="Q109" s="17">
        <f>IF(B109="","",IFERROR(P109*C109,0))</f>
        <v/>
      </c>
    </row>
    <row r="110">
      <c r="A110" s="13">
        <f>Socios!A110</f>
        <v/>
      </c>
      <c r="B110" s="23">
        <f>IF(Socios!B110="","",Socios!B110)</f>
        <v/>
      </c>
      <c r="C110" s="15">
        <f>IF(Socios!B110="","",Socios!H110)</f>
        <v/>
      </c>
      <c r="D110" s="18" t="n"/>
      <c r="E110" s="18" t="n"/>
      <c r="F110" s="18" t="n"/>
      <c r="G110" s="18" t="n"/>
      <c r="H110" s="18" t="n"/>
      <c r="I110" s="18" t="n"/>
      <c r="J110" s="18" t="n"/>
      <c r="K110" s="18" t="n"/>
      <c r="L110" s="18" t="n"/>
      <c r="M110" s="18" t="n"/>
      <c r="N110" s="18" t="n"/>
      <c r="O110" s="18" t="n"/>
      <c r="P110" s="20">
        <f>IF(B110="","",COUNTIF(D110:O110,"Pendiente")+COUNTIF(D110:O110,"Devuelto"))</f>
        <v/>
      </c>
      <c r="Q110" s="17">
        <f>IF(B110="","",IFERROR(P110*C110,0))</f>
        <v/>
      </c>
    </row>
    <row r="111">
      <c r="A111" s="13">
        <f>Socios!A111</f>
        <v/>
      </c>
      <c r="B111" s="23">
        <f>IF(Socios!B111="","",Socios!B111)</f>
        <v/>
      </c>
      <c r="C111" s="15">
        <f>IF(Socios!B111="","",Socios!H111)</f>
        <v/>
      </c>
      <c r="D111" s="18" t="n"/>
      <c r="E111" s="18" t="n"/>
      <c r="F111" s="18" t="n"/>
      <c r="G111" s="18" t="n"/>
      <c r="H111" s="18" t="n"/>
      <c r="I111" s="18" t="n"/>
      <c r="J111" s="18" t="n"/>
      <c r="K111" s="18" t="n"/>
      <c r="L111" s="18" t="n"/>
      <c r="M111" s="18" t="n"/>
      <c r="N111" s="18" t="n"/>
      <c r="O111" s="18" t="n"/>
      <c r="P111" s="20">
        <f>IF(B111="","",COUNTIF(D111:O111,"Pendiente")+COUNTIF(D111:O111,"Devuelto"))</f>
        <v/>
      </c>
      <c r="Q111" s="17">
        <f>IF(B111="","",IFERROR(P111*C111,0))</f>
        <v/>
      </c>
    </row>
    <row r="112">
      <c r="A112" s="13">
        <f>Socios!A112</f>
        <v/>
      </c>
      <c r="B112" s="23">
        <f>IF(Socios!B112="","",Socios!B112)</f>
        <v/>
      </c>
      <c r="C112" s="15">
        <f>IF(Socios!B112="","",Socios!H112)</f>
        <v/>
      </c>
      <c r="D112" s="18" t="n"/>
      <c r="E112" s="18" t="n"/>
      <c r="F112" s="18" t="n"/>
      <c r="G112" s="18" t="n"/>
      <c r="H112" s="18" t="n"/>
      <c r="I112" s="18" t="n"/>
      <c r="J112" s="18" t="n"/>
      <c r="K112" s="18" t="n"/>
      <c r="L112" s="18" t="n"/>
      <c r="M112" s="18" t="n"/>
      <c r="N112" s="18" t="n"/>
      <c r="O112" s="18" t="n"/>
      <c r="P112" s="20">
        <f>IF(B112="","",COUNTIF(D112:O112,"Pendiente")+COUNTIF(D112:O112,"Devuelto"))</f>
        <v/>
      </c>
      <c r="Q112" s="17">
        <f>IF(B112="","",IFERROR(P112*C112,0))</f>
        <v/>
      </c>
    </row>
    <row r="113">
      <c r="A113" s="13">
        <f>Socios!A113</f>
        <v/>
      </c>
      <c r="B113" s="23">
        <f>IF(Socios!B113="","",Socios!B113)</f>
        <v/>
      </c>
      <c r="C113" s="15">
        <f>IF(Socios!B113="","",Socios!H113)</f>
        <v/>
      </c>
      <c r="D113" s="18" t="n"/>
      <c r="E113" s="18" t="n"/>
      <c r="F113" s="18" t="n"/>
      <c r="G113" s="18" t="n"/>
      <c r="H113" s="18" t="n"/>
      <c r="I113" s="18" t="n"/>
      <c r="J113" s="18" t="n"/>
      <c r="K113" s="18" t="n"/>
      <c r="L113" s="18" t="n"/>
      <c r="M113" s="18" t="n"/>
      <c r="N113" s="18" t="n"/>
      <c r="O113" s="18" t="n"/>
      <c r="P113" s="20">
        <f>IF(B113="","",COUNTIF(D113:O113,"Pendiente")+COUNTIF(D113:O113,"Devuelto"))</f>
        <v/>
      </c>
      <c r="Q113" s="17">
        <f>IF(B113="","",IFERROR(P113*C113,0))</f>
        <v/>
      </c>
    </row>
    <row r="114">
      <c r="A114" s="13">
        <f>Socios!A114</f>
        <v/>
      </c>
      <c r="B114" s="23">
        <f>IF(Socios!B114="","",Socios!B114)</f>
        <v/>
      </c>
      <c r="C114" s="15">
        <f>IF(Socios!B114="","",Socios!H114)</f>
        <v/>
      </c>
      <c r="D114" s="18" t="n"/>
      <c r="E114" s="18" t="n"/>
      <c r="F114" s="18" t="n"/>
      <c r="G114" s="18" t="n"/>
      <c r="H114" s="18" t="n"/>
      <c r="I114" s="18" t="n"/>
      <c r="J114" s="18" t="n"/>
      <c r="K114" s="18" t="n"/>
      <c r="L114" s="18" t="n"/>
      <c r="M114" s="18" t="n"/>
      <c r="N114" s="18" t="n"/>
      <c r="O114" s="18" t="n"/>
      <c r="P114" s="20">
        <f>IF(B114="","",COUNTIF(D114:O114,"Pendiente")+COUNTIF(D114:O114,"Devuelto"))</f>
        <v/>
      </c>
      <c r="Q114" s="17">
        <f>IF(B114="","",IFERROR(P114*C114,0))</f>
        <v/>
      </c>
    </row>
    <row r="115">
      <c r="A115" s="13">
        <f>Socios!A115</f>
        <v/>
      </c>
      <c r="B115" s="23">
        <f>IF(Socios!B115="","",Socios!B115)</f>
        <v/>
      </c>
      <c r="C115" s="15">
        <f>IF(Socios!B115="","",Socios!H115)</f>
        <v/>
      </c>
      <c r="D115" s="18" t="n"/>
      <c r="E115" s="18" t="n"/>
      <c r="F115" s="18" t="n"/>
      <c r="G115" s="18" t="n"/>
      <c r="H115" s="18" t="n"/>
      <c r="I115" s="18" t="n"/>
      <c r="J115" s="18" t="n"/>
      <c r="K115" s="18" t="n"/>
      <c r="L115" s="18" t="n"/>
      <c r="M115" s="18" t="n"/>
      <c r="N115" s="18" t="n"/>
      <c r="O115" s="18" t="n"/>
      <c r="P115" s="20">
        <f>IF(B115="","",COUNTIF(D115:O115,"Pendiente")+COUNTIF(D115:O115,"Devuelto"))</f>
        <v/>
      </c>
      <c r="Q115" s="17">
        <f>IF(B115="","",IFERROR(P115*C115,0))</f>
        <v/>
      </c>
    </row>
    <row r="116">
      <c r="A116" s="13">
        <f>Socios!A116</f>
        <v/>
      </c>
      <c r="B116" s="23">
        <f>IF(Socios!B116="","",Socios!B116)</f>
        <v/>
      </c>
      <c r="C116" s="15">
        <f>IF(Socios!B116="","",Socios!H116)</f>
        <v/>
      </c>
      <c r="D116" s="18" t="n"/>
      <c r="E116" s="18" t="n"/>
      <c r="F116" s="18" t="n"/>
      <c r="G116" s="18" t="n"/>
      <c r="H116" s="18" t="n"/>
      <c r="I116" s="18" t="n"/>
      <c r="J116" s="18" t="n"/>
      <c r="K116" s="18" t="n"/>
      <c r="L116" s="18" t="n"/>
      <c r="M116" s="18" t="n"/>
      <c r="N116" s="18" t="n"/>
      <c r="O116" s="18" t="n"/>
      <c r="P116" s="20">
        <f>IF(B116="","",COUNTIF(D116:O116,"Pendiente")+COUNTIF(D116:O116,"Devuelto"))</f>
        <v/>
      </c>
      <c r="Q116" s="17">
        <f>IF(B116="","",IFERROR(P116*C116,0))</f>
        <v/>
      </c>
    </row>
    <row r="117">
      <c r="A117" s="13">
        <f>Socios!A117</f>
        <v/>
      </c>
      <c r="B117" s="23">
        <f>IF(Socios!B117="","",Socios!B117)</f>
        <v/>
      </c>
      <c r="C117" s="15">
        <f>IF(Socios!B117="","",Socios!H117)</f>
        <v/>
      </c>
      <c r="D117" s="18" t="n"/>
      <c r="E117" s="18" t="n"/>
      <c r="F117" s="18" t="n"/>
      <c r="G117" s="18" t="n"/>
      <c r="H117" s="18" t="n"/>
      <c r="I117" s="18" t="n"/>
      <c r="J117" s="18" t="n"/>
      <c r="K117" s="18" t="n"/>
      <c r="L117" s="18" t="n"/>
      <c r="M117" s="18" t="n"/>
      <c r="N117" s="18" t="n"/>
      <c r="O117" s="18" t="n"/>
      <c r="P117" s="20">
        <f>IF(B117="","",COUNTIF(D117:O117,"Pendiente")+COUNTIF(D117:O117,"Devuelto"))</f>
        <v/>
      </c>
      <c r="Q117" s="17">
        <f>IF(B117="","",IFERROR(P117*C117,0))</f>
        <v/>
      </c>
    </row>
    <row r="118">
      <c r="A118" s="13">
        <f>Socios!A118</f>
        <v/>
      </c>
      <c r="B118" s="23">
        <f>IF(Socios!B118="","",Socios!B118)</f>
        <v/>
      </c>
      <c r="C118" s="15">
        <f>IF(Socios!B118="","",Socios!H118)</f>
        <v/>
      </c>
      <c r="D118" s="18" t="n"/>
      <c r="E118" s="18" t="n"/>
      <c r="F118" s="18" t="n"/>
      <c r="G118" s="18" t="n"/>
      <c r="H118" s="18" t="n"/>
      <c r="I118" s="18" t="n"/>
      <c r="J118" s="18" t="n"/>
      <c r="K118" s="18" t="n"/>
      <c r="L118" s="18" t="n"/>
      <c r="M118" s="18" t="n"/>
      <c r="N118" s="18" t="n"/>
      <c r="O118" s="18" t="n"/>
      <c r="P118" s="20">
        <f>IF(B118="","",COUNTIF(D118:O118,"Pendiente")+COUNTIF(D118:O118,"Devuelto"))</f>
        <v/>
      </c>
      <c r="Q118" s="17">
        <f>IF(B118="","",IFERROR(P118*C118,0))</f>
        <v/>
      </c>
    </row>
    <row r="119">
      <c r="A119" s="13">
        <f>Socios!A119</f>
        <v/>
      </c>
      <c r="B119" s="23">
        <f>IF(Socios!B119="","",Socios!B119)</f>
        <v/>
      </c>
      <c r="C119" s="15">
        <f>IF(Socios!B119="","",Socios!H119)</f>
        <v/>
      </c>
      <c r="D119" s="18" t="n"/>
      <c r="E119" s="18" t="n"/>
      <c r="F119" s="18" t="n"/>
      <c r="G119" s="18" t="n"/>
      <c r="H119" s="18" t="n"/>
      <c r="I119" s="18" t="n"/>
      <c r="J119" s="18" t="n"/>
      <c r="K119" s="18" t="n"/>
      <c r="L119" s="18" t="n"/>
      <c r="M119" s="18" t="n"/>
      <c r="N119" s="18" t="n"/>
      <c r="O119" s="18" t="n"/>
      <c r="P119" s="20">
        <f>IF(B119="","",COUNTIF(D119:O119,"Pendiente")+COUNTIF(D119:O119,"Devuelto"))</f>
        <v/>
      </c>
      <c r="Q119" s="17">
        <f>IF(B119="","",IFERROR(P119*C119,0))</f>
        <v/>
      </c>
    </row>
    <row r="120">
      <c r="A120" s="13">
        <f>Socios!A120</f>
        <v/>
      </c>
      <c r="B120" s="23">
        <f>IF(Socios!B120="","",Socios!B120)</f>
        <v/>
      </c>
      <c r="C120" s="15">
        <f>IF(Socios!B120="","",Socios!H120)</f>
        <v/>
      </c>
      <c r="D120" s="18" t="n"/>
      <c r="E120" s="18" t="n"/>
      <c r="F120" s="18" t="n"/>
      <c r="G120" s="18" t="n"/>
      <c r="H120" s="18" t="n"/>
      <c r="I120" s="18" t="n"/>
      <c r="J120" s="18" t="n"/>
      <c r="K120" s="18" t="n"/>
      <c r="L120" s="18" t="n"/>
      <c r="M120" s="18" t="n"/>
      <c r="N120" s="18" t="n"/>
      <c r="O120" s="18" t="n"/>
      <c r="P120" s="20">
        <f>IF(B120="","",COUNTIF(D120:O120,"Pendiente")+COUNTIF(D120:O120,"Devuelto"))</f>
        <v/>
      </c>
      <c r="Q120" s="17">
        <f>IF(B120="","",IFERROR(P120*C120,0))</f>
        <v/>
      </c>
    </row>
    <row r="121">
      <c r="A121" s="13">
        <f>Socios!A121</f>
        <v/>
      </c>
      <c r="B121" s="23">
        <f>IF(Socios!B121="","",Socios!B121)</f>
        <v/>
      </c>
      <c r="C121" s="15">
        <f>IF(Socios!B121="","",Socios!H121)</f>
        <v/>
      </c>
      <c r="D121" s="18" t="n"/>
      <c r="E121" s="18" t="n"/>
      <c r="F121" s="18" t="n"/>
      <c r="G121" s="18" t="n"/>
      <c r="H121" s="18" t="n"/>
      <c r="I121" s="18" t="n"/>
      <c r="J121" s="18" t="n"/>
      <c r="K121" s="18" t="n"/>
      <c r="L121" s="18" t="n"/>
      <c r="M121" s="18" t="n"/>
      <c r="N121" s="18" t="n"/>
      <c r="O121" s="18" t="n"/>
      <c r="P121" s="20">
        <f>IF(B121="","",COUNTIF(D121:O121,"Pendiente")+COUNTIF(D121:O121,"Devuelto"))</f>
        <v/>
      </c>
      <c r="Q121" s="17">
        <f>IF(B121="","",IFERROR(P121*C121,0))</f>
        <v/>
      </c>
    </row>
    <row r="122">
      <c r="A122" s="13">
        <f>Socios!A122</f>
        <v/>
      </c>
      <c r="B122" s="23">
        <f>IF(Socios!B122="","",Socios!B122)</f>
        <v/>
      </c>
      <c r="C122" s="15">
        <f>IF(Socios!B122="","",Socios!H122)</f>
        <v/>
      </c>
      <c r="D122" s="18" t="n"/>
      <c r="E122" s="18" t="n"/>
      <c r="F122" s="18" t="n"/>
      <c r="G122" s="18" t="n"/>
      <c r="H122" s="18" t="n"/>
      <c r="I122" s="18" t="n"/>
      <c r="J122" s="18" t="n"/>
      <c r="K122" s="18" t="n"/>
      <c r="L122" s="18" t="n"/>
      <c r="M122" s="18" t="n"/>
      <c r="N122" s="18" t="n"/>
      <c r="O122" s="18" t="n"/>
      <c r="P122" s="20">
        <f>IF(B122="","",COUNTIF(D122:O122,"Pendiente")+COUNTIF(D122:O122,"Devuelto"))</f>
        <v/>
      </c>
      <c r="Q122" s="17">
        <f>IF(B122="","",IFERROR(P122*C122,0))</f>
        <v/>
      </c>
    </row>
    <row r="123">
      <c r="A123" s="13">
        <f>Socios!A123</f>
        <v/>
      </c>
      <c r="B123" s="23">
        <f>IF(Socios!B123="","",Socios!B123)</f>
        <v/>
      </c>
      <c r="C123" s="15">
        <f>IF(Socios!B123="","",Socios!H123)</f>
        <v/>
      </c>
      <c r="D123" s="18" t="n"/>
      <c r="E123" s="18" t="n"/>
      <c r="F123" s="18" t="n"/>
      <c r="G123" s="18" t="n"/>
      <c r="H123" s="18" t="n"/>
      <c r="I123" s="18" t="n"/>
      <c r="J123" s="18" t="n"/>
      <c r="K123" s="18" t="n"/>
      <c r="L123" s="18" t="n"/>
      <c r="M123" s="18" t="n"/>
      <c r="N123" s="18" t="n"/>
      <c r="O123" s="18" t="n"/>
      <c r="P123" s="20">
        <f>IF(B123="","",COUNTIF(D123:O123,"Pendiente")+COUNTIF(D123:O123,"Devuelto"))</f>
        <v/>
      </c>
      <c r="Q123" s="17">
        <f>IF(B123="","",IFERROR(P123*C123,0))</f>
        <v/>
      </c>
    </row>
    <row r="124">
      <c r="A124" s="13">
        <f>Socios!A124</f>
        <v/>
      </c>
      <c r="B124" s="23">
        <f>IF(Socios!B124="","",Socios!B124)</f>
        <v/>
      </c>
      <c r="C124" s="15">
        <f>IF(Socios!B124="","",Socios!H124)</f>
        <v/>
      </c>
      <c r="D124" s="18" t="n"/>
      <c r="E124" s="18" t="n"/>
      <c r="F124" s="18" t="n"/>
      <c r="G124" s="18" t="n"/>
      <c r="H124" s="18" t="n"/>
      <c r="I124" s="18" t="n"/>
      <c r="J124" s="18" t="n"/>
      <c r="K124" s="18" t="n"/>
      <c r="L124" s="18" t="n"/>
      <c r="M124" s="18" t="n"/>
      <c r="N124" s="18" t="n"/>
      <c r="O124" s="18" t="n"/>
      <c r="P124" s="20">
        <f>IF(B124="","",COUNTIF(D124:O124,"Pendiente")+COUNTIF(D124:O124,"Devuelto"))</f>
        <v/>
      </c>
      <c r="Q124" s="17">
        <f>IF(B124="","",IFERROR(P124*C124,0))</f>
        <v/>
      </c>
    </row>
    <row r="125">
      <c r="A125" s="13">
        <f>Socios!A125</f>
        <v/>
      </c>
      <c r="B125" s="23">
        <f>IF(Socios!B125="","",Socios!B125)</f>
        <v/>
      </c>
      <c r="C125" s="15">
        <f>IF(Socios!B125="","",Socios!H125)</f>
        <v/>
      </c>
      <c r="D125" s="18" t="n"/>
      <c r="E125" s="18" t="n"/>
      <c r="F125" s="18" t="n"/>
      <c r="G125" s="18" t="n"/>
      <c r="H125" s="18" t="n"/>
      <c r="I125" s="18" t="n"/>
      <c r="J125" s="18" t="n"/>
      <c r="K125" s="18" t="n"/>
      <c r="L125" s="18" t="n"/>
      <c r="M125" s="18" t="n"/>
      <c r="N125" s="18" t="n"/>
      <c r="O125" s="18" t="n"/>
      <c r="P125" s="20">
        <f>IF(B125="","",COUNTIF(D125:O125,"Pendiente")+COUNTIF(D125:O125,"Devuelto"))</f>
        <v/>
      </c>
      <c r="Q125" s="17">
        <f>IF(B125="","",IFERROR(P125*C125,0))</f>
        <v/>
      </c>
    </row>
    <row r="126">
      <c r="A126" s="13">
        <f>Socios!A126</f>
        <v/>
      </c>
      <c r="B126" s="23">
        <f>IF(Socios!B126="","",Socios!B126)</f>
        <v/>
      </c>
      <c r="C126" s="15">
        <f>IF(Socios!B126="","",Socios!H126)</f>
        <v/>
      </c>
      <c r="D126" s="18" t="n"/>
      <c r="E126" s="18" t="n"/>
      <c r="F126" s="18" t="n"/>
      <c r="G126" s="18" t="n"/>
      <c r="H126" s="18" t="n"/>
      <c r="I126" s="18" t="n"/>
      <c r="J126" s="18" t="n"/>
      <c r="K126" s="18" t="n"/>
      <c r="L126" s="18" t="n"/>
      <c r="M126" s="18" t="n"/>
      <c r="N126" s="18" t="n"/>
      <c r="O126" s="18" t="n"/>
      <c r="P126" s="20">
        <f>IF(B126="","",COUNTIF(D126:O126,"Pendiente")+COUNTIF(D126:O126,"Devuelto"))</f>
        <v/>
      </c>
      <c r="Q126" s="17">
        <f>IF(B126="","",IFERROR(P126*C126,0))</f>
        <v/>
      </c>
    </row>
    <row r="127">
      <c r="A127" s="13">
        <f>Socios!A127</f>
        <v/>
      </c>
      <c r="B127" s="23">
        <f>IF(Socios!B127="","",Socios!B127)</f>
        <v/>
      </c>
      <c r="C127" s="15">
        <f>IF(Socios!B127="","",Socios!H127)</f>
        <v/>
      </c>
      <c r="D127" s="18" t="n"/>
      <c r="E127" s="18" t="n"/>
      <c r="F127" s="18" t="n"/>
      <c r="G127" s="18" t="n"/>
      <c r="H127" s="18" t="n"/>
      <c r="I127" s="18" t="n"/>
      <c r="J127" s="18" t="n"/>
      <c r="K127" s="18" t="n"/>
      <c r="L127" s="18" t="n"/>
      <c r="M127" s="18" t="n"/>
      <c r="N127" s="18" t="n"/>
      <c r="O127" s="18" t="n"/>
      <c r="P127" s="20">
        <f>IF(B127="","",COUNTIF(D127:O127,"Pendiente")+COUNTIF(D127:O127,"Devuelto"))</f>
        <v/>
      </c>
      <c r="Q127" s="17">
        <f>IF(B127="","",IFERROR(P127*C127,0))</f>
        <v/>
      </c>
    </row>
    <row r="128">
      <c r="A128" s="13">
        <f>Socios!A128</f>
        <v/>
      </c>
      <c r="B128" s="23">
        <f>IF(Socios!B128="","",Socios!B128)</f>
        <v/>
      </c>
      <c r="C128" s="15">
        <f>IF(Socios!B128="","",Socios!H128)</f>
        <v/>
      </c>
      <c r="D128" s="18" t="n"/>
      <c r="E128" s="18" t="n"/>
      <c r="F128" s="18" t="n"/>
      <c r="G128" s="18" t="n"/>
      <c r="H128" s="18" t="n"/>
      <c r="I128" s="18" t="n"/>
      <c r="J128" s="18" t="n"/>
      <c r="K128" s="18" t="n"/>
      <c r="L128" s="18" t="n"/>
      <c r="M128" s="18" t="n"/>
      <c r="N128" s="18" t="n"/>
      <c r="O128" s="18" t="n"/>
      <c r="P128" s="20">
        <f>IF(B128="","",COUNTIF(D128:O128,"Pendiente")+COUNTIF(D128:O128,"Devuelto"))</f>
        <v/>
      </c>
      <c r="Q128" s="17">
        <f>IF(B128="","",IFERROR(P128*C128,0))</f>
        <v/>
      </c>
    </row>
    <row r="129">
      <c r="A129" s="13">
        <f>Socios!A129</f>
        <v/>
      </c>
      <c r="B129" s="23">
        <f>IF(Socios!B129="","",Socios!B129)</f>
        <v/>
      </c>
      <c r="C129" s="15">
        <f>IF(Socios!B129="","",Socios!H129)</f>
        <v/>
      </c>
      <c r="D129" s="18" t="n"/>
      <c r="E129" s="18" t="n"/>
      <c r="F129" s="18" t="n"/>
      <c r="G129" s="18" t="n"/>
      <c r="H129" s="18" t="n"/>
      <c r="I129" s="18" t="n"/>
      <c r="J129" s="18" t="n"/>
      <c r="K129" s="18" t="n"/>
      <c r="L129" s="18" t="n"/>
      <c r="M129" s="18" t="n"/>
      <c r="N129" s="18" t="n"/>
      <c r="O129" s="18" t="n"/>
      <c r="P129" s="20">
        <f>IF(B129="","",COUNTIF(D129:O129,"Pendiente")+COUNTIF(D129:O129,"Devuelto"))</f>
        <v/>
      </c>
      <c r="Q129" s="17">
        <f>IF(B129="","",IFERROR(P129*C129,0))</f>
        <v/>
      </c>
    </row>
    <row r="130">
      <c r="A130" s="13">
        <f>Socios!A130</f>
        <v/>
      </c>
      <c r="B130" s="23">
        <f>IF(Socios!B130="","",Socios!B130)</f>
        <v/>
      </c>
      <c r="C130" s="15">
        <f>IF(Socios!B130="","",Socios!H130)</f>
        <v/>
      </c>
      <c r="D130" s="18" t="n"/>
      <c r="E130" s="18" t="n"/>
      <c r="F130" s="18" t="n"/>
      <c r="G130" s="18" t="n"/>
      <c r="H130" s="18" t="n"/>
      <c r="I130" s="18" t="n"/>
      <c r="J130" s="18" t="n"/>
      <c r="K130" s="18" t="n"/>
      <c r="L130" s="18" t="n"/>
      <c r="M130" s="18" t="n"/>
      <c r="N130" s="18" t="n"/>
      <c r="O130" s="18" t="n"/>
      <c r="P130" s="20">
        <f>IF(B130="","",COUNTIF(D130:O130,"Pendiente")+COUNTIF(D130:O130,"Devuelto"))</f>
        <v/>
      </c>
      <c r="Q130" s="17">
        <f>IF(B130="","",IFERROR(P130*C130,0))</f>
        <v/>
      </c>
    </row>
    <row r="131">
      <c r="A131" s="13">
        <f>Socios!A131</f>
        <v/>
      </c>
      <c r="B131" s="23">
        <f>IF(Socios!B131="","",Socios!B131)</f>
        <v/>
      </c>
      <c r="C131" s="15">
        <f>IF(Socios!B131="","",Socios!H131)</f>
        <v/>
      </c>
      <c r="D131" s="18" t="n"/>
      <c r="E131" s="18" t="n"/>
      <c r="F131" s="18" t="n"/>
      <c r="G131" s="18" t="n"/>
      <c r="H131" s="18" t="n"/>
      <c r="I131" s="18" t="n"/>
      <c r="J131" s="18" t="n"/>
      <c r="K131" s="18" t="n"/>
      <c r="L131" s="18" t="n"/>
      <c r="M131" s="18" t="n"/>
      <c r="N131" s="18" t="n"/>
      <c r="O131" s="18" t="n"/>
      <c r="P131" s="20">
        <f>IF(B131="","",COUNTIF(D131:O131,"Pendiente")+COUNTIF(D131:O131,"Devuelto"))</f>
        <v/>
      </c>
      <c r="Q131" s="17">
        <f>IF(B131="","",IFERROR(P131*C131,0))</f>
        <v/>
      </c>
    </row>
    <row r="132">
      <c r="A132" s="13">
        <f>Socios!A132</f>
        <v/>
      </c>
      <c r="B132" s="23">
        <f>IF(Socios!B132="","",Socios!B132)</f>
        <v/>
      </c>
      <c r="C132" s="15">
        <f>IF(Socios!B132="","",Socios!H132)</f>
        <v/>
      </c>
      <c r="D132" s="18" t="n"/>
      <c r="E132" s="18" t="n"/>
      <c r="F132" s="18" t="n"/>
      <c r="G132" s="18" t="n"/>
      <c r="H132" s="18" t="n"/>
      <c r="I132" s="18" t="n"/>
      <c r="J132" s="18" t="n"/>
      <c r="K132" s="18" t="n"/>
      <c r="L132" s="18" t="n"/>
      <c r="M132" s="18" t="n"/>
      <c r="N132" s="18" t="n"/>
      <c r="O132" s="18" t="n"/>
      <c r="P132" s="20">
        <f>IF(B132="","",COUNTIF(D132:O132,"Pendiente")+COUNTIF(D132:O132,"Devuelto"))</f>
        <v/>
      </c>
      <c r="Q132" s="17">
        <f>IF(B132="","",IFERROR(P132*C132,0))</f>
        <v/>
      </c>
    </row>
    <row r="133">
      <c r="A133" s="13">
        <f>Socios!A133</f>
        <v/>
      </c>
      <c r="B133" s="23">
        <f>IF(Socios!B133="","",Socios!B133)</f>
        <v/>
      </c>
      <c r="C133" s="15">
        <f>IF(Socios!B133="","",Socios!H133)</f>
        <v/>
      </c>
      <c r="D133" s="18" t="n"/>
      <c r="E133" s="18" t="n"/>
      <c r="F133" s="18" t="n"/>
      <c r="G133" s="18" t="n"/>
      <c r="H133" s="18" t="n"/>
      <c r="I133" s="18" t="n"/>
      <c r="J133" s="18" t="n"/>
      <c r="K133" s="18" t="n"/>
      <c r="L133" s="18" t="n"/>
      <c r="M133" s="18" t="n"/>
      <c r="N133" s="18" t="n"/>
      <c r="O133" s="18" t="n"/>
      <c r="P133" s="20">
        <f>IF(B133="","",COUNTIF(D133:O133,"Pendiente")+COUNTIF(D133:O133,"Devuelto"))</f>
        <v/>
      </c>
      <c r="Q133" s="17">
        <f>IF(B133="","",IFERROR(P133*C133,0))</f>
        <v/>
      </c>
    </row>
    <row r="134">
      <c r="A134" s="13">
        <f>Socios!A134</f>
        <v/>
      </c>
      <c r="B134" s="23">
        <f>IF(Socios!B134="","",Socios!B134)</f>
        <v/>
      </c>
      <c r="C134" s="15">
        <f>IF(Socios!B134="","",Socios!H134)</f>
        <v/>
      </c>
      <c r="D134" s="18" t="n"/>
      <c r="E134" s="18" t="n"/>
      <c r="F134" s="18" t="n"/>
      <c r="G134" s="18" t="n"/>
      <c r="H134" s="18" t="n"/>
      <c r="I134" s="18" t="n"/>
      <c r="J134" s="18" t="n"/>
      <c r="K134" s="18" t="n"/>
      <c r="L134" s="18" t="n"/>
      <c r="M134" s="18" t="n"/>
      <c r="N134" s="18" t="n"/>
      <c r="O134" s="18" t="n"/>
      <c r="P134" s="20">
        <f>IF(B134="","",COUNTIF(D134:O134,"Pendiente")+COUNTIF(D134:O134,"Devuelto"))</f>
        <v/>
      </c>
      <c r="Q134" s="17">
        <f>IF(B134="","",IFERROR(P134*C134,0))</f>
        <v/>
      </c>
    </row>
    <row r="135">
      <c r="A135" s="13">
        <f>Socios!A135</f>
        <v/>
      </c>
      <c r="B135" s="23">
        <f>IF(Socios!B135="","",Socios!B135)</f>
        <v/>
      </c>
      <c r="C135" s="15">
        <f>IF(Socios!B135="","",Socios!H135)</f>
        <v/>
      </c>
      <c r="D135" s="18" t="n"/>
      <c r="E135" s="18" t="n"/>
      <c r="F135" s="18" t="n"/>
      <c r="G135" s="18" t="n"/>
      <c r="H135" s="18" t="n"/>
      <c r="I135" s="18" t="n"/>
      <c r="J135" s="18" t="n"/>
      <c r="K135" s="18" t="n"/>
      <c r="L135" s="18" t="n"/>
      <c r="M135" s="18" t="n"/>
      <c r="N135" s="18" t="n"/>
      <c r="O135" s="18" t="n"/>
      <c r="P135" s="20">
        <f>IF(B135="","",COUNTIF(D135:O135,"Pendiente")+COUNTIF(D135:O135,"Devuelto"))</f>
        <v/>
      </c>
      <c r="Q135" s="17">
        <f>IF(B135="","",IFERROR(P135*C135,0))</f>
        <v/>
      </c>
    </row>
    <row r="136">
      <c r="A136" s="13">
        <f>Socios!A136</f>
        <v/>
      </c>
      <c r="B136" s="23">
        <f>IF(Socios!B136="","",Socios!B136)</f>
        <v/>
      </c>
      <c r="C136" s="15">
        <f>IF(Socios!B136="","",Socios!H136)</f>
        <v/>
      </c>
      <c r="D136" s="18" t="n"/>
      <c r="E136" s="18" t="n"/>
      <c r="F136" s="18" t="n"/>
      <c r="G136" s="18" t="n"/>
      <c r="H136" s="18" t="n"/>
      <c r="I136" s="18" t="n"/>
      <c r="J136" s="18" t="n"/>
      <c r="K136" s="18" t="n"/>
      <c r="L136" s="18" t="n"/>
      <c r="M136" s="18" t="n"/>
      <c r="N136" s="18" t="n"/>
      <c r="O136" s="18" t="n"/>
      <c r="P136" s="20">
        <f>IF(B136="","",COUNTIF(D136:O136,"Pendiente")+COUNTIF(D136:O136,"Devuelto"))</f>
        <v/>
      </c>
      <c r="Q136" s="17">
        <f>IF(B136="","",IFERROR(P136*C136,0))</f>
        <v/>
      </c>
    </row>
    <row r="137">
      <c r="A137" s="13">
        <f>Socios!A137</f>
        <v/>
      </c>
      <c r="B137" s="23">
        <f>IF(Socios!B137="","",Socios!B137)</f>
        <v/>
      </c>
      <c r="C137" s="15">
        <f>IF(Socios!B137="","",Socios!H137)</f>
        <v/>
      </c>
      <c r="D137" s="18" t="n"/>
      <c r="E137" s="18" t="n"/>
      <c r="F137" s="18" t="n"/>
      <c r="G137" s="18" t="n"/>
      <c r="H137" s="18" t="n"/>
      <c r="I137" s="18" t="n"/>
      <c r="J137" s="18" t="n"/>
      <c r="K137" s="18" t="n"/>
      <c r="L137" s="18" t="n"/>
      <c r="M137" s="18" t="n"/>
      <c r="N137" s="18" t="n"/>
      <c r="O137" s="18" t="n"/>
      <c r="P137" s="20">
        <f>IF(B137="","",COUNTIF(D137:O137,"Pendiente")+COUNTIF(D137:O137,"Devuelto"))</f>
        <v/>
      </c>
      <c r="Q137" s="17">
        <f>IF(B137="","",IFERROR(P137*C137,0))</f>
        <v/>
      </c>
    </row>
    <row r="138">
      <c r="A138" s="13">
        <f>Socios!A138</f>
        <v/>
      </c>
      <c r="B138" s="23">
        <f>IF(Socios!B138="","",Socios!B138)</f>
        <v/>
      </c>
      <c r="C138" s="15">
        <f>IF(Socios!B138="","",Socios!H138)</f>
        <v/>
      </c>
      <c r="D138" s="18" t="n"/>
      <c r="E138" s="18" t="n"/>
      <c r="F138" s="18" t="n"/>
      <c r="G138" s="18" t="n"/>
      <c r="H138" s="18" t="n"/>
      <c r="I138" s="18" t="n"/>
      <c r="J138" s="18" t="n"/>
      <c r="K138" s="18" t="n"/>
      <c r="L138" s="18" t="n"/>
      <c r="M138" s="18" t="n"/>
      <c r="N138" s="18" t="n"/>
      <c r="O138" s="18" t="n"/>
      <c r="P138" s="20">
        <f>IF(B138="","",COUNTIF(D138:O138,"Pendiente")+COUNTIF(D138:O138,"Devuelto"))</f>
        <v/>
      </c>
      <c r="Q138" s="17">
        <f>IF(B138="","",IFERROR(P138*C138,0))</f>
        <v/>
      </c>
    </row>
    <row r="139">
      <c r="A139" s="13">
        <f>Socios!A139</f>
        <v/>
      </c>
      <c r="B139" s="23">
        <f>IF(Socios!B139="","",Socios!B139)</f>
        <v/>
      </c>
      <c r="C139" s="15">
        <f>IF(Socios!B139="","",Socios!H139)</f>
        <v/>
      </c>
      <c r="D139" s="18" t="n"/>
      <c r="E139" s="18" t="n"/>
      <c r="F139" s="18" t="n"/>
      <c r="G139" s="18" t="n"/>
      <c r="H139" s="18" t="n"/>
      <c r="I139" s="18" t="n"/>
      <c r="J139" s="18" t="n"/>
      <c r="K139" s="18" t="n"/>
      <c r="L139" s="18" t="n"/>
      <c r="M139" s="18" t="n"/>
      <c r="N139" s="18" t="n"/>
      <c r="O139" s="18" t="n"/>
      <c r="P139" s="20">
        <f>IF(B139="","",COUNTIF(D139:O139,"Pendiente")+COUNTIF(D139:O139,"Devuelto"))</f>
        <v/>
      </c>
      <c r="Q139" s="17">
        <f>IF(B139="","",IFERROR(P139*C139,0))</f>
        <v/>
      </c>
    </row>
    <row r="140">
      <c r="A140" s="13">
        <f>Socios!A140</f>
        <v/>
      </c>
      <c r="B140" s="23">
        <f>IF(Socios!B140="","",Socios!B140)</f>
        <v/>
      </c>
      <c r="C140" s="15">
        <f>IF(Socios!B140="","",Socios!H140)</f>
        <v/>
      </c>
      <c r="D140" s="18" t="n"/>
      <c r="E140" s="18" t="n"/>
      <c r="F140" s="18" t="n"/>
      <c r="G140" s="18" t="n"/>
      <c r="H140" s="18" t="n"/>
      <c r="I140" s="18" t="n"/>
      <c r="J140" s="18" t="n"/>
      <c r="K140" s="18" t="n"/>
      <c r="L140" s="18" t="n"/>
      <c r="M140" s="18" t="n"/>
      <c r="N140" s="18" t="n"/>
      <c r="O140" s="18" t="n"/>
      <c r="P140" s="20">
        <f>IF(B140="","",COUNTIF(D140:O140,"Pendiente")+COUNTIF(D140:O140,"Devuelto"))</f>
        <v/>
      </c>
      <c r="Q140" s="17">
        <f>IF(B140="","",IFERROR(P140*C140,0))</f>
        <v/>
      </c>
    </row>
    <row r="141">
      <c r="A141" s="13">
        <f>Socios!A141</f>
        <v/>
      </c>
      <c r="B141" s="23">
        <f>IF(Socios!B141="","",Socios!B141)</f>
        <v/>
      </c>
      <c r="C141" s="15">
        <f>IF(Socios!B141="","",Socios!H141)</f>
        <v/>
      </c>
      <c r="D141" s="18" t="n"/>
      <c r="E141" s="18" t="n"/>
      <c r="F141" s="18" t="n"/>
      <c r="G141" s="18" t="n"/>
      <c r="H141" s="18" t="n"/>
      <c r="I141" s="18" t="n"/>
      <c r="J141" s="18" t="n"/>
      <c r="K141" s="18" t="n"/>
      <c r="L141" s="18" t="n"/>
      <c r="M141" s="18" t="n"/>
      <c r="N141" s="18" t="n"/>
      <c r="O141" s="18" t="n"/>
      <c r="P141" s="20">
        <f>IF(B141="","",COUNTIF(D141:O141,"Pendiente")+COUNTIF(D141:O141,"Devuelto"))</f>
        <v/>
      </c>
      <c r="Q141" s="17">
        <f>IF(B141="","",IFERROR(P141*C141,0))</f>
        <v/>
      </c>
    </row>
    <row r="142">
      <c r="A142" s="13">
        <f>Socios!A142</f>
        <v/>
      </c>
      <c r="B142" s="23">
        <f>IF(Socios!B142="","",Socios!B142)</f>
        <v/>
      </c>
      <c r="C142" s="15">
        <f>IF(Socios!B142="","",Socios!H142)</f>
        <v/>
      </c>
      <c r="D142" s="18" t="n"/>
      <c r="E142" s="18" t="n"/>
      <c r="F142" s="18" t="n"/>
      <c r="G142" s="18" t="n"/>
      <c r="H142" s="18" t="n"/>
      <c r="I142" s="18" t="n"/>
      <c r="J142" s="18" t="n"/>
      <c r="K142" s="18" t="n"/>
      <c r="L142" s="18" t="n"/>
      <c r="M142" s="18" t="n"/>
      <c r="N142" s="18" t="n"/>
      <c r="O142" s="18" t="n"/>
      <c r="P142" s="20">
        <f>IF(B142="","",COUNTIF(D142:O142,"Pendiente")+COUNTIF(D142:O142,"Devuelto"))</f>
        <v/>
      </c>
      <c r="Q142" s="17">
        <f>IF(B142="","",IFERROR(P142*C142,0))</f>
        <v/>
      </c>
    </row>
    <row r="143">
      <c r="A143" s="13">
        <f>Socios!A143</f>
        <v/>
      </c>
      <c r="B143" s="23">
        <f>IF(Socios!B143="","",Socios!B143)</f>
        <v/>
      </c>
      <c r="C143" s="15">
        <f>IF(Socios!B143="","",Socios!H143)</f>
        <v/>
      </c>
      <c r="D143" s="18" t="n"/>
      <c r="E143" s="18" t="n"/>
      <c r="F143" s="18" t="n"/>
      <c r="G143" s="18" t="n"/>
      <c r="H143" s="18" t="n"/>
      <c r="I143" s="18" t="n"/>
      <c r="J143" s="18" t="n"/>
      <c r="K143" s="18" t="n"/>
      <c r="L143" s="18" t="n"/>
      <c r="M143" s="18" t="n"/>
      <c r="N143" s="18" t="n"/>
      <c r="O143" s="18" t="n"/>
      <c r="P143" s="20">
        <f>IF(B143="","",COUNTIF(D143:O143,"Pendiente")+COUNTIF(D143:O143,"Devuelto"))</f>
        <v/>
      </c>
      <c r="Q143" s="17">
        <f>IF(B143="","",IFERROR(P143*C143,0))</f>
        <v/>
      </c>
    </row>
    <row r="144">
      <c r="A144" s="13">
        <f>Socios!A144</f>
        <v/>
      </c>
      <c r="B144" s="23">
        <f>IF(Socios!B144="","",Socios!B144)</f>
        <v/>
      </c>
      <c r="C144" s="15">
        <f>IF(Socios!B144="","",Socios!H144)</f>
        <v/>
      </c>
      <c r="D144" s="18" t="n"/>
      <c r="E144" s="18" t="n"/>
      <c r="F144" s="18" t="n"/>
      <c r="G144" s="18" t="n"/>
      <c r="H144" s="18" t="n"/>
      <c r="I144" s="18" t="n"/>
      <c r="J144" s="18" t="n"/>
      <c r="K144" s="18" t="n"/>
      <c r="L144" s="18" t="n"/>
      <c r="M144" s="18" t="n"/>
      <c r="N144" s="18" t="n"/>
      <c r="O144" s="18" t="n"/>
      <c r="P144" s="20">
        <f>IF(B144="","",COUNTIF(D144:O144,"Pendiente")+COUNTIF(D144:O144,"Devuelto"))</f>
        <v/>
      </c>
      <c r="Q144" s="17">
        <f>IF(B144="","",IFERROR(P144*C144,0))</f>
        <v/>
      </c>
    </row>
    <row r="145">
      <c r="A145" s="13">
        <f>Socios!A145</f>
        <v/>
      </c>
      <c r="B145" s="23">
        <f>IF(Socios!B145="","",Socios!B145)</f>
        <v/>
      </c>
      <c r="C145" s="15">
        <f>IF(Socios!B145="","",Socios!H145)</f>
        <v/>
      </c>
      <c r="D145" s="18" t="n"/>
      <c r="E145" s="18" t="n"/>
      <c r="F145" s="18" t="n"/>
      <c r="G145" s="18" t="n"/>
      <c r="H145" s="18" t="n"/>
      <c r="I145" s="18" t="n"/>
      <c r="J145" s="18" t="n"/>
      <c r="K145" s="18" t="n"/>
      <c r="L145" s="18" t="n"/>
      <c r="M145" s="18" t="n"/>
      <c r="N145" s="18" t="n"/>
      <c r="O145" s="18" t="n"/>
      <c r="P145" s="20">
        <f>IF(B145="","",COUNTIF(D145:O145,"Pendiente")+COUNTIF(D145:O145,"Devuelto"))</f>
        <v/>
      </c>
      <c r="Q145" s="17">
        <f>IF(B145="","",IFERROR(P145*C145,0))</f>
        <v/>
      </c>
    </row>
    <row r="146">
      <c r="A146" s="13">
        <f>Socios!A146</f>
        <v/>
      </c>
      <c r="B146" s="23">
        <f>IF(Socios!B146="","",Socios!B146)</f>
        <v/>
      </c>
      <c r="C146" s="15">
        <f>IF(Socios!B146="","",Socios!H146)</f>
        <v/>
      </c>
      <c r="D146" s="18" t="n"/>
      <c r="E146" s="18" t="n"/>
      <c r="F146" s="18" t="n"/>
      <c r="G146" s="18" t="n"/>
      <c r="H146" s="18" t="n"/>
      <c r="I146" s="18" t="n"/>
      <c r="J146" s="18" t="n"/>
      <c r="K146" s="18" t="n"/>
      <c r="L146" s="18" t="n"/>
      <c r="M146" s="18" t="n"/>
      <c r="N146" s="18" t="n"/>
      <c r="O146" s="18" t="n"/>
      <c r="P146" s="20">
        <f>IF(B146="","",COUNTIF(D146:O146,"Pendiente")+COUNTIF(D146:O146,"Devuelto"))</f>
        <v/>
      </c>
      <c r="Q146" s="17">
        <f>IF(B146="","",IFERROR(P146*C146,0))</f>
        <v/>
      </c>
    </row>
    <row r="147">
      <c r="A147" s="13">
        <f>Socios!A147</f>
        <v/>
      </c>
      <c r="B147" s="23">
        <f>IF(Socios!B147="","",Socios!B147)</f>
        <v/>
      </c>
      <c r="C147" s="15">
        <f>IF(Socios!B147="","",Socios!H147)</f>
        <v/>
      </c>
      <c r="D147" s="18" t="n"/>
      <c r="E147" s="18" t="n"/>
      <c r="F147" s="18" t="n"/>
      <c r="G147" s="18" t="n"/>
      <c r="H147" s="18" t="n"/>
      <c r="I147" s="18" t="n"/>
      <c r="J147" s="18" t="n"/>
      <c r="K147" s="18" t="n"/>
      <c r="L147" s="18" t="n"/>
      <c r="M147" s="18" t="n"/>
      <c r="N147" s="18" t="n"/>
      <c r="O147" s="18" t="n"/>
      <c r="P147" s="20">
        <f>IF(B147="","",COUNTIF(D147:O147,"Pendiente")+COUNTIF(D147:O147,"Devuelto"))</f>
        <v/>
      </c>
      <c r="Q147" s="17">
        <f>IF(B147="","",IFERROR(P147*C147,0))</f>
        <v/>
      </c>
    </row>
    <row r="148">
      <c r="A148" s="13">
        <f>Socios!A148</f>
        <v/>
      </c>
      <c r="B148" s="23">
        <f>IF(Socios!B148="","",Socios!B148)</f>
        <v/>
      </c>
      <c r="C148" s="15">
        <f>IF(Socios!B148="","",Socios!H148)</f>
        <v/>
      </c>
      <c r="D148" s="18" t="n"/>
      <c r="E148" s="18" t="n"/>
      <c r="F148" s="18" t="n"/>
      <c r="G148" s="18" t="n"/>
      <c r="H148" s="18" t="n"/>
      <c r="I148" s="18" t="n"/>
      <c r="J148" s="18" t="n"/>
      <c r="K148" s="18" t="n"/>
      <c r="L148" s="18" t="n"/>
      <c r="M148" s="18" t="n"/>
      <c r="N148" s="18" t="n"/>
      <c r="O148" s="18" t="n"/>
      <c r="P148" s="20">
        <f>IF(B148="","",COUNTIF(D148:O148,"Pendiente")+COUNTIF(D148:O148,"Devuelto"))</f>
        <v/>
      </c>
      <c r="Q148" s="17">
        <f>IF(B148="","",IFERROR(P148*C148,0))</f>
        <v/>
      </c>
    </row>
    <row r="149">
      <c r="A149" s="13">
        <f>Socios!A149</f>
        <v/>
      </c>
      <c r="B149" s="23">
        <f>IF(Socios!B149="","",Socios!B149)</f>
        <v/>
      </c>
      <c r="C149" s="15">
        <f>IF(Socios!B149="","",Socios!H149)</f>
        <v/>
      </c>
      <c r="D149" s="18" t="n"/>
      <c r="E149" s="18" t="n"/>
      <c r="F149" s="18" t="n"/>
      <c r="G149" s="18" t="n"/>
      <c r="H149" s="18" t="n"/>
      <c r="I149" s="18" t="n"/>
      <c r="J149" s="18" t="n"/>
      <c r="K149" s="18" t="n"/>
      <c r="L149" s="18" t="n"/>
      <c r="M149" s="18" t="n"/>
      <c r="N149" s="18" t="n"/>
      <c r="O149" s="18" t="n"/>
      <c r="P149" s="20">
        <f>IF(B149="","",COUNTIF(D149:O149,"Pendiente")+COUNTIF(D149:O149,"Devuelto"))</f>
        <v/>
      </c>
      <c r="Q149" s="17">
        <f>IF(B149="","",IFERROR(P149*C149,0))</f>
        <v/>
      </c>
    </row>
    <row r="150">
      <c r="A150" s="13">
        <f>Socios!A150</f>
        <v/>
      </c>
      <c r="B150" s="23">
        <f>IF(Socios!B150="","",Socios!B150)</f>
        <v/>
      </c>
      <c r="C150" s="15">
        <f>IF(Socios!B150="","",Socios!H150)</f>
        <v/>
      </c>
      <c r="D150" s="18" t="n"/>
      <c r="E150" s="18" t="n"/>
      <c r="F150" s="18" t="n"/>
      <c r="G150" s="18" t="n"/>
      <c r="H150" s="18" t="n"/>
      <c r="I150" s="18" t="n"/>
      <c r="J150" s="18" t="n"/>
      <c r="K150" s="18" t="n"/>
      <c r="L150" s="18" t="n"/>
      <c r="M150" s="18" t="n"/>
      <c r="N150" s="18" t="n"/>
      <c r="O150" s="18" t="n"/>
      <c r="P150" s="20">
        <f>IF(B150="","",COUNTIF(D150:O150,"Pendiente")+COUNTIF(D150:O150,"Devuelto"))</f>
        <v/>
      </c>
      <c r="Q150" s="17">
        <f>IF(B150="","",IFERROR(P150*C150,0))</f>
        <v/>
      </c>
    </row>
    <row r="151">
      <c r="A151" s="13">
        <f>Socios!A151</f>
        <v/>
      </c>
      <c r="B151" s="23">
        <f>IF(Socios!B151="","",Socios!B151)</f>
        <v/>
      </c>
      <c r="C151" s="15">
        <f>IF(Socios!B151="","",Socios!H151)</f>
        <v/>
      </c>
      <c r="D151" s="18" t="n"/>
      <c r="E151" s="18" t="n"/>
      <c r="F151" s="18" t="n"/>
      <c r="G151" s="18" t="n"/>
      <c r="H151" s="18" t="n"/>
      <c r="I151" s="18" t="n"/>
      <c r="J151" s="18" t="n"/>
      <c r="K151" s="18" t="n"/>
      <c r="L151" s="18" t="n"/>
      <c r="M151" s="18" t="n"/>
      <c r="N151" s="18" t="n"/>
      <c r="O151" s="18" t="n"/>
      <c r="P151" s="20">
        <f>IF(B151="","",COUNTIF(D151:O151,"Pendiente")+COUNTIF(D151:O151,"Devuelto"))</f>
        <v/>
      </c>
      <c r="Q151" s="17">
        <f>IF(B151="","",IFERROR(P151*C151,0))</f>
        <v/>
      </c>
    </row>
    <row r="152">
      <c r="A152" s="13">
        <f>Socios!A152</f>
        <v/>
      </c>
      <c r="B152" s="23">
        <f>IF(Socios!B152="","",Socios!B152)</f>
        <v/>
      </c>
      <c r="C152" s="15">
        <f>IF(Socios!B152="","",Socios!H152)</f>
        <v/>
      </c>
      <c r="D152" s="18" t="n"/>
      <c r="E152" s="18" t="n"/>
      <c r="F152" s="18" t="n"/>
      <c r="G152" s="18" t="n"/>
      <c r="H152" s="18" t="n"/>
      <c r="I152" s="18" t="n"/>
      <c r="J152" s="18" t="n"/>
      <c r="K152" s="18" t="n"/>
      <c r="L152" s="18" t="n"/>
      <c r="M152" s="18" t="n"/>
      <c r="N152" s="18" t="n"/>
      <c r="O152" s="18" t="n"/>
      <c r="P152" s="20">
        <f>IF(B152="","",COUNTIF(D152:O152,"Pendiente")+COUNTIF(D152:O152,"Devuelto"))</f>
        <v/>
      </c>
      <c r="Q152" s="17">
        <f>IF(B152="","",IFERROR(P152*C152,0))</f>
        <v/>
      </c>
    </row>
    <row r="153">
      <c r="A153" s="13">
        <f>Socios!A153</f>
        <v/>
      </c>
      <c r="B153" s="23">
        <f>IF(Socios!B153="","",Socios!B153)</f>
        <v/>
      </c>
      <c r="C153" s="15">
        <f>IF(Socios!B153="","",Socios!H153)</f>
        <v/>
      </c>
      <c r="D153" s="18" t="n"/>
      <c r="E153" s="18" t="n"/>
      <c r="F153" s="18" t="n"/>
      <c r="G153" s="18" t="n"/>
      <c r="H153" s="18" t="n"/>
      <c r="I153" s="18" t="n"/>
      <c r="J153" s="18" t="n"/>
      <c r="K153" s="18" t="n"/>
      <c r="L153" s="18" t="n"/>
      <c r="M153" s="18" t="n"/>
      <c r="N153" s="18" t="n"/>
      <c r="O153" s="18" t="n"/>
      <c r="P153" s="20">
        <f>IF(B153="","",COUNTIF(D153:O153,"Pendiente")+COUNTIF(D153:O153,"Devuelto"))</f>
        <v/>
      </c>
      <c r="Q153" s="17">
        <f>IF(B153="","",IFERROR(P153*C153,0))</f>
        <v/>
      </c>
    </row>
    <row r="154">
      <c r="A154" s="13">
        <f>Socios!A154</f>
        <v/>
      </c>
      <c r="B154" s="23">
        <f>IF(Socios!B154="","",Socios!B154)</f>
        <v/>
      </c>
      <c r="C154" s="15">
        <f>IF(Socios!B154="","",Socios!H154)</f>
        <v/>
      </c>
      <c r="D154" s="18" t="n"/>
      <c r="E154" s="18" t="n"/>
      <c r="F154" s="18" t="n"/>
      <c r="G154" s="18" t="n"/>
      <c r="H154" s="18" t="n"/>
      <c r="I154" s="18" t="n"/>
      <c r="J154" s="18" t="n"/>
      <c r="K154" s="18" t="n"/>
      <c r="L154" s="18" t="n"/>
      <c r="M154" s="18" t="n"/>
      <c r="N154" s="18" t="n"/>
      <c r="O154" s="18" t="n"/>
      <c r="P154" s="20">
        <f>IF(B154="","",COUNTIF(D154:O154,"Pendiente")+COUNTIF(D154:O154,"Devuelto"))</f>
        <v/>
      </c>
      <c r="Q154" s="17">
        <f>IF(B154="","",IFERROR(P154*C154,0))</f>
        <v/>
      </c>
    </row>
    <row r="155">
      <c r="A155" s="13">
        <f>Socios!A155</f>
        <v/>
      </c>
      <c r="B155" s="23">
        <f>IF(Socios!B155="","",Socios!B155)</f>
        <v/>
      </c>
      <c r="C155" s="15">
        <f>IF(Socios!B155="","",Socios!H155)</f>
        <v/>
      </c>
      <c r="D155" s="18" t="n"/>
      <c r="E155" s="18" t="n"/>
      <c r="F155" s="18" t="n"/>
      <c r="G155" s="18" t="n"/>
      <c r="H155" s="18" t="n"/>
      <c r="I155" s="18" t="n"/>
      <c r="J155" s="18" t="n"/>
      <c r="K155" s="18" t="n"/>
      <c r="L155" s="18" t="n"/>
      <c r="M155" s="18" t="n"/>
      <c r="N155" s="18" t="n"/>
      <c r="O155" s="18" t="n"/>
      <c r="P155" s="20">
        <f>IF(B155="","",COUNTIF(D155:O155,"Pendiente")+COUNTIF(D155:O155,"Devuelto"))</f>
        <v/>
      </c>
      <c r="Q155" s="17">
        <f>IF(B155="","",IFERROR(P155*C155,0))</f>
        <v/>
      </c>
    </row>
    <row r="156">
      <c r="A156" s="13">
        <f>Socios!A156</f>
        <v/>
      </c>
      <c r="B156" s="23">
        <f>IF(Socios!B156="","",Socios!B156)</f>
        <v/>
      </c>
      <c r="C156" s="15">
        <f>IF(Socios!B156="","",Socios!H156)</f>
        <v/>
      </c>
      <c r="D156" s="18" t="n"/>
      <c r="E156" s="18" t="n"/>
      <c r="F156" s="18" t="n"/>
      <c r="G156" s="18" t="n"/>
      <c r="H156" s="18" t="n"/>
      <c r="I156" s="18" t="n"/>
      <c r="J156" s="18" t="n"/>
      <c r="K156" s="18" t="n"/>
      <c r="L156" s="18" t="n"/>
      <c r="M156" s="18" t="n"/>
      <c r="N156" s="18" t="n"/>
      <c r="O156" s="18" t="n"/>
      <c r="P156" s="20">
        <f>IF(B156="","",COUNTIF(D156:O156,"Pendiente")+COUNTIF(D156:O156,"Devuelto"))</f>
        <v/>
      </c>
      <c r="Q156" s="17">
        <f>IF(B156="","",IFERROR(P156*C156,0))</f>
        <v/>
      </c>
    </row>
    <row r="157">
      <c r="A157" s="13">
        <f>Socios!A157</f>
        <v/>
      </c>
      <c r="B157" s="23">
        <f>IF(Socios!B157="","",Socios!B157)</f>
        <v/>
      </c>
      <c r="C157" s="15">
        <f>IF(Socios!B157="","",Socios!H157)</f>
        <v/>
      </c>
      <c r="D157" s="18" t="n"/>
      <c r="E157" s="18" t="n"/>
      <c r="F157" s="18" t="n"/>
      <c r="G157" s="18" t="n"/>
      <c r="H157" s="18" t="n"/>
      <c r="I157" s="18" t="n"/>
      <c r="J157" s="18" t="n"/>
      <c r="K157" s="18" t="n"/>
      <c r="L157" s="18" t="n"/>
      <c r="M157" s="18" t="n"/>
      <c r="N157" s="18" t="n"/>
      <c r="O157" s="18" t="n"/>
      <c r="P157" s="20">
        <f>IF(B157="","",COUNTIF(D157:O157,"Pendiente")+COUNTIF(D157:O157,"Devuelto"))</f>
        <v/>
      </c>
      <c r="Q157" s="17">
        <f>IF(B157="","",IFERROR(P157*C157,0))</f>
        <v/>
      </c>
    </row>
    <row r="158">
      <c r="A158" s="13">
        <f>Socios!A158</f>
        <v/>
      </c>
      <c r="B158" s="23">
        <f>IF(Socios!B158="","",Socios!B158)</f>
        <v/>
      </c>
      <c r="C158" s="15">
        <f>IF(Socios!B158="","",Socios!H158)</f>
        <v/>
      </c>
      <c r="D158" s="18" t="n"/>
      <c r="E158" s="18" t="n"/>
      <c r="F158" s="18" t="n"/>
      <c r="G158" s="18" t="n"/>
      <c r="H158" s="18" t="n"/>
      <c r="I158" s="18" t="n"/>
      <c r="J158" s="18" t="n"/>
      <c r="K158" s="18" t="n"/>
      <c r="L158" s="18" t="n"/>
      <c r="M158" s="18" t="n"/>
      <c r="N158" s="18" t="n"/>
      <c r="O158" s="18" t="n"/>
      <c r="P158" s="20">
        <f>IF(B158="","",COUNTIF(D158:O158,"Pendiente")+COUNTIF(D158:O158,"Devuelto"))</f>
        <v/>
      </c>
      <c r="Q158" s="17">
        <f>IF(B158="","",IFERROR(P158*C158,0))</f>
        <v/>
      </c>
    </row>
    <row r="159">
      <c r="A159" s="13">
        <f>Socios!A159</f>
        <v/>
      </c>
      <c r="B159" s="23">
        <f>IF(Socios!B159="","",Socios!B159)</f>
        <v/>
      </c>
      <c r="C159" s="15">
        <f>IF(Socios!B159="","",Socios!H159)</f>
        <v/>
      </c>
      <c r="D159" s="18" t="n"/>
      <c r="E159" s="18" t="n"/>
      <c r="F159" s="18" t="n"/>
      <c r="G159" s="18" t="n"/>
      <c r="H159" s="18" t="n"/>
      <c r="I159" s="18" t="n"/>
      <c r="J159" s="18" t="n"/>
      <c r="K159" s="18" t="n"/>
      <c r="L159" s="18" t="n"/>
      <c r="M159" s="18" t="n"/>
      <c r="N159" s="18" t="n"/>
      <c r="O159" s="18" t="n"/>
      <c r="P159" s="20">
        <f>IF(B159="","",COUNTIF(D159:O159,"Pendiente")+COUNTIF(D159:O159,"Devuelto"))</f>
        <v/>
      </c>
      <c r="Q159" s="17">
        <f>IF(B159="","",IFERROR(P159*C159,0))</f>
        <v/>
      </c>
    </row>
    <row r="160">
      <c r="A160" s="13">
        <f>Socios!A160</f>
        <v/>
      </c>
      <c r="B160" s="23">
        <f>IF(Socios!B160="","",Socios!B160)</f>
        <v/>
      </c>
      <c r="C160" s="15">
        <f>IF(Socios!B160="","",Socios!H160)</f>
        <v/>
      </c>
      <c r="D160" s="18" t="n"/>
      <c r="E160" s="18" t="n"/>
      <c r="F160" s="18" t="n"/>
      <c r="G160" s="18" t="n"/>
      <c r="H160" s="18" t="n"/>
      <c r="I160" s="18" t="n"/>
      <c r="J160" s="18" t="n"/>
      <c r="K160" s="18" t="n"/>
      <c r="L160" s="18" t="n"/>
      <c r="M160" s="18" t="n"/>
      <c r="N160" s="18" t="n"/>
      <c r="O160" s="18" t="n"/>
      <c r="P160" s="20">
        <f>IF(B160="","",COUNTIF(D160:O160,"Pendiente")+COUNTIF(D160:O160,"Devuelto"))</f>
        <v/>
      </c>
      <c r="Q160" s="17">
        <f>IF(B160="","",IFERROR(P160*C160,0))</f>
        <v/>
      </c>
    </row>
    <row r="161">
      <c r="A161" s="13">
        <f>Socios!A161</f>
        <v/>
      </c>
      <c r="B161" s="23">
        <f>IF(Socios!B161="","",Socios!B161)</f>
        <v/>
      </c>
      <c r="C161" s="15">
        <f>IF(Socios!B161="","",Socios!H161)</f>
        <v/>
      </c>
      <c r="D161" s="18" t="n"/>
      <c r="E161" s="18" t="n"/>
      <c r="F161" s="18" t="n"/>
      <c r="G161" s="18" t="n"/>
      <c r="H161" s="18" t="n"/>
      <c r="I161" s="18" t="n"/>
      <c r="J161" s="18" t="n"/>
      <c r="K161" s="18" t="n"/>
      <c r="L161" s="18" t="n"/>
      <c r="M161" s="18" t="n"/>
      <c r="N161" s="18" t="n"/>
      <c r="O161" s="18" t="n"/>
      <c r="P161" s="20">
        <f>IF(B161="","",COUNTIF(D161:O161,"Pendiente")+COUNTIF(D161:O161,"Devuelto"))</f>
        <v/>
      </c>
      <c r="Q161" s="17">
        <f>IF(B161="","",IFERROR(P161*C161,0))</f>
        <v/>
      </c>
    </row>
    <row r="162">
      <c r="A162" s="13">
        <f>Socios!A162</f>
        <v/>
      </c>
      <c r="B162" s="23">
        <f>IF(Socios!B162="","",Socios!B162)</f>
        <v/>
      </c>
      <c r="C162" s="15">
        <f>IF(Socios!B162="","",Socios!H162)</f>
        <v/>
      </c>
      <c r="D162" s="18" t="n"/>
      <c r="E162" s="18" t="n"/>
      <c r="F162" s="18" t="n"/>
      <c r="G162" s="18" t="n"/>
      <c r="H162" s="18" t="n"/>
      <c r="I162" s="18" t="n"/>
      <c r="J162" s="18" t="n"/>
      <c r="K162" s="18" t="n"/>
      <c r="L162" s="18" t="n"/>
      <c r="M162" s="18" t="n"/>
      <c r="N162" s="18" t="n"/>
      <c r="O162" s="18" t="n"/>
      <c r="P162" s="20">
        <f>IF(B162="","",COUNTIF(D162:O162,"Pendiente")+COUNTIF(D162:O162,"Devuelto"))</f>
        <v/>
      </c>
      <c r="Q162" s="17">
        <f>IF(B162="","",IFERROR(P162*C162,0))</f>
        <v/>
      </c>
    </row>
    <row r="163">
      <c r="A163" s="13">
        <f>Socios!A163</f>
        <v/>
      </c>
      <c r="B163" s="23">
        <f>IF(Socios!B163="","",Socios!B163)</f>
        <v/>
      </c>
      <c r="C163" s="15">
        <f>IF(Socios!B163="","",Socios!H163)</f>
        <v/>
      </c>
      <c r="D163" s="18" t="n"/>
      <c r="E163" s="18" t="n"/>
      <c r="F163" s="18" t="n"/>
      <c r="G163" s="18" t="n"/>
      <c r="H163" s="18" t="n"/>
      <c r="I163" s="18" t="n"/>
      <c r="J163" s="18" t="n"/>
      <c r="K163" s="18" t="n"/>
      <c r="L163" s="18" t="n"/>
      <c r="M163" s="18" t="n"/>
      <c r="N163" s="18" t="n"/>
      <c r="O163" s="18" t="n"/>
      <c r="P163" s="20">
        <f>IF(B163="","",COUNTIF(D163:O163,"Pendiente")+COUNTIF(D163:O163,"Devuelto"))</f>
        <v/>
      </c>
      <c r="Q163" s="17">
        <f>IF(B163="","",IFERROR(P163*C163,0))</f>
        <v/>
      </c>
    </row>
    <row r="164">
      <c r="A164" s="13">
        <f>Socios!A164</f>
        <v/>
      </c>
      <c r="B164" s="23">
        <f>IF(Socios!B164="","",Socios!B164)</f>
        <v/>
      </c>
      <c r="C164" s="15">
        <f>IF(Socios!B164="","",Socios!H164)</f>
        <v/>
      </c>
      <c r="D164" s="18" t="n"/>
      <c r="E164" s="18" t="n"/>
      <c r="F164" s="18" t="n"/>
      <c r="G164" s="18" t="n"/>
      <c r="H164" s="18" t="n"/>
      <c r="I164" s="18" t="n"/>
      <c r="J164" s="18" t="n"/>
      <c r="K164" s="18" t="n"/>
      <c r="L164" s="18" t="n"/>
      <c r="M164" s="18" t="n"/>
      <c r="N164" s="18" t="n"/>
      <c r="O164" s="18" t="n"/>
      <c r="P164" s="20">
        <f>IF(B164="","",COUNTIF(D164:O164,"Pendiente")+COUNTIF(D164:O164,"Devuelto"))</f>
        <v/>
      </c>
      <c r="Q164" s="17">
        <f>IF(B164="","",IFERROR(P164*C164,0))</f>
        <v/>
      </c>
    </row>
    <row r="165">
      <c r="A165" s="13">
        <f>Socios!A165</f>
        <v/>
      </c>
      <c r="B165" s="23">
        <f>IF(Socios!B165="","",Socios!B165)</f>
        <v/>
      </c>
      <c r="C165" s="15">
        <f>IF(Socios!B165="","",Socios!H165)</f>
        <v/>
      </c>
      <c r="D165" s="18" t="n"/>
      <c r="E165" s="18" t="n"/>
      <c r="F165" s="18" t="n"/>
      <c r="G165" s="18" t="n"/>
      <c r="H165" s="18" t="n"/>
      <c r="I165" s="18" t="n"/>
      <c r="J165" s="18" t="n"/>
      <c r="K165" s="18" t="n"/>
      <c r="L165" s="18" t="n"/>
      <c r="M165" s="18" t="n"/>
      <c r="N165" s="18" t="n"/>
      <c r="O165" s="18" t="n"/>
      <c r="P165" s="20">
        <f>IF(B165="","",COUNTIF(D165:O165,"Pendiente")+COUNTIF(D165:O165,"Devuelto"))</f>
        <v/>
      </c>
      <c r="Q165" s="17">
        <f>IF(B165="","",IFERROR(P165*C165,0))</f>
        <v/>
      </c>
    </row>
    <row r="166">
      <c r="A166" s="13">
        <f>Socios!A166</f>
        <v/>
      </c>
      <c r="B166" s="23">
        <f>IF(Socios!B166="","",Socios!B166)</f>
        <v/>
      </c>
      <c r="C166" s="15">
        <f>IF(Socios!B166="","",Socios!H166)</f>
        <v/>
      </c>
      <c r="D166" s="18" t="n"/>
      <c r="E166" s="18" t="n"/>
      <c r="F166" s="18" t="n"/>
      <c r="G166" s="18" t="n"/>
      <c r="H166" s="18" t="n"/>
      <c r="I166" s="18" t="n"/>
      <c r="J166" s="18" t="n"/>
      <c r="K166" s="18" t="n"/>
      <c r="L166" s="18" t="n"/>
      <c r="M166" s="18" t="n"/>
      <c r="N166" s="18" t="n"/>
      <c r="O166" s="18" t="n"/>
      <c r="P166" s="20">
        <f>IF(B166="","",COUNTIF(D166:O166,"Pendiente")+COUNTIF(D166:O166,"Devuelto"))</f>
        <v/>
      </c>
      <c r="Q166" s="17">
        <f>IF(B166="","",IFERROR(P166*C166,0))</f>
        <v/>
      </c>
    </row>
    <row r="167">
      <c r="A167" s="13">
        <f>Socios!A167</f>
        <v/>
      </c>
      <c r="B167" s="23">
        <f>IF(Socios!B167="","",Socios!B167)</f>
        <v/>
      </c>
      <c r="C167" s="15">
        <f>IF(Socios!B167="","",Socios!H167)</f>
        <v/>
      </c>
      <c r="D167" s="18" t="n"/>
      <c r="E167" s="18" t="n"/>
      <c r="F167" s="18" t="n"/>
      <c r="G167" s="18" t="n"/>
      <c r="H167" s="18" t="n"/>
      <c r="I167" s="18" t="n"/>
      <c r="J167" s="18" t="n"/>
      <c r="K167" s="18" t="n"/>
      <c r="L167" s="18" t="n"/>
      <c r="M167" s="18" t="n"/>
      <c r="N167" s="18" t="n"/>
      <c r="O167" s="18" t="n"/>
      <c r="P167" s="20">
        <f>IF(B167="","",COUNTIF(D167:O167,"Pendiente")+COUNTIF(D167:O167,"Devuelto"))</f>
        <v/>
      </c>
      <c r="Q167" s="17">
        <f>IF(B167="","",IFERROR(P167*C167,0))</f>
        <v/>
      </c>
    </row>
    <row r="168">
      <c r="A168" s="13">
        <f>Socios!A168</f>
        <v/>
      </c>
      <c r="B168" s="23">
        <f>IF(Socios!B168="","",Socios!B168)</f>
        <v/>
      </c>
      <c r="C168" s="15">
        <f>IF(Socios!B168="","",Socios!H168)</f>
        <v/>
      </c>
      <c r="D168" s="18" t="n"/>
      <c r="E168" s="18" t="n"/>
      <c r="F168" s="18" t="n"/>
      <c r="G168" s="18" t="n"/>
      <c r="H168" s="18" t="n"/>
      <c r="I168" s="18" t="n"/>
      <c r="J168" s="18" t="n"/>
      <c r="K168" s="18" t="n"/>
      <c r="L168" s="18" t="n"/>
      <c r="M168" s="18" t="n"/>
      <c r="N168" s="18" t="n"/>
      <c r="O168" s="18" t="n"/>
      <c r="P168" s="20">
        <f>IF(B168="","",COUNTIF(D168:O168,"Pendiente")+COUNTIF(D168:O168,"Devuelto"))</f>
        <v/>
      </c>
      <c r="Q168" s="17">
        <f>IF(B168="","",IFERROR(P168*C168,0))</f>
        <v/>
      </c>
    </row>
    <row r="169">
      <c r="A169" s="13">
        <f>Socios!A169</f>
        <v/>
      </c>
      <c r="B169" s="23">
        <f>IF(Socios!B169="","",Socios!B169)</f>
        <v/>
      </c>
      <c r="C169" s="15">
        <f>IF(Socios!B169="","",Socios!H169)</f>
        <v/>
      </c>
      <c r="D169" s="18" t="n"/>
      <c r="E169" s="18" t="n"/>
      <c r="F169" s="18" t="n"/>
      <c r="G169" s="18" t="n"/>
      <c r="H169" s="18" t="n"/>
      <c r="I169" s="18" t="n"/>
      <c r="J169" s="18" t="n"/>
      <c r="K169" s="18" t="n"/>
      <c r="L169" s="18" t="n"/>
      <c r="M169" s="18" t="n"/>
      <c r="N169" s="18" t="n"/>
      <c r="O169" s="18" t="n"/>
      <c r="P169" s="20">
        <f>IF(B169="","",COUNTIF(D169:O169,"Pendiente")+COUNTIF(D169:O169,"Devuelto"))</f>
        <v/>
      </c>
      <c r="Q169" s="17">
        <f>IF(B169="","",IFERROR(P169*C169,0))</f>
        <v/>
      </c>
    </row>
    <row r="170">
      <c r="A170" s="13">
        <f>Socios!A170</f>
        <v/>
      </c>
      <c r="B170" s="23">
        <f>IF(Socios!B170="","",Socios!B170)</f>
        <v/>
      </c>
      <c r="C170" s="15">
        <f>IF(Socios!B170="","",Socios!H170)</f>
        <v/>
      </c>
      <c r="D170" s="18" t="n"/>
      <c r="E170" s="18" t="n"/>
      <c r="F170" s="18" t="n"/>
      <c r="G170" s="18" t="n"/>
      <c r="H170" s="18" t="n"/>
      <c r="I170" s="18" t="n"/>
      <c r="J170" s="18" t="n"/>
      <c r="K170" s="18" t="n"/>
      <c r="L170" s="18" t="n"/>
      <c r="M170" s="18" t="n"/>
      <c r="N170" s="18" t="n"/>
      <c r="O170" s="18" t="n"/>
      <c r="P170" s="20">
        <f>IF(B170="","",COUNTIF(D170:O170,"Pendiente")+COUNTIF(D170:O170,"Devuelto"))</f>
        <v/>
      </c>
      <c r="Q170" s="17">
        <f>IF(B170="","",IFERROR(P170*C170,0))</f>
        <v/>
      </c>
    </row>
    <row r="171">
      <c r="A171" s="13">
        <f>Socios!A171</f>
        <v/>
      </c>
      <c r="B171" s="23">
        <f>IF(Socios!B171="","",Socios!B171)</f>
        <v/>
      </c>
      <c r="C171" s="15">
        <f>IF(Socios!B171="","",Socios!H171)</f>
        <v/>
      </c>
      <c r="D171" s="18" t="n"/>
      <c r="E171" s="18" t="n"/>
      <c r="F171" s="18" t="n"/>
      <c r="G171" s="18" t="n"/>
      <c r="H171" s="18" t="n"/>
      <c r="I171" s="18" t="n"/>
      <c r="J171" s="18" t="n"/>
      <c r="K171" s="18" t="n"/>
      <c r="L171" s="18" t="n"/>
      <c r="M171" s="18" t="n"/>
      <c r="N171" s="18" t="n"/>
      <c r="O171" s="18" t="n"/>
      <c r="P171" s="20">
        <f>IF(B171="","",COUNTIF(D171:O171,"Pendiente")+COUNTIF(D171:O171,"Devuelto"))</f>
        <v/>
      </c>
      <c r="Q171" s="17">
        <f>IF(B171="","",IFERROR(P171*C171,0))</f>
        <v/>
      </c>
    </row>
    <row r="172">
      <c r="A172" s="13">
        <f>Socios!A172</f>
        <v/>
      </c>
      <c r="B172" s="23">
        <f>IF(Socios!B172="","",Socios!B172)</f>
        <v/>
      </c>
      <c r="C172" s="15">
        <f>IF(Socios!B172="","",Socios!H172)</f>
        <v/>
      </c>
      <c r="D172" s="18" t="n"/>
      <c r="E172" s="18" t="n"/>
      <c r="F172" s="18" t="n"/>
      <c r="G172" s="18" t="n"/>
      <c r="H172" s="18" t="n"/>
      <c r="I172" s="18" t="n"/>
      <c r="J172" s="18" t="n"/>
      <c r="K172" s="18" t="n"/>
      <c r="L172" s="18" t="n"/>
      <c r="M172" s="18" t="n"/>
      <c r="N172" s="18" t="n"/>
      <c r="O172" s="18" t="n"/>
      <c r="P172" s="20">
        <f>IF(B172="","",COUNTIF(D172:O172,"Pendiente")+COUNTIF(D172:O172,"Devuelto"))</f>
        <v/>
      </c>
      <c r="Q172" s="17">
        <f>IF(B172="","",IFERROR(P172*C172,0))</f>
        <v/>
      </c>
    </row>
    <row r="173">
      <c r="A173" s="13">
        <f>Socios!A173</f>
        <v/>
      </c>
      <c r="B173" s="23">
        <f>IF(Socios!B173="","",Socios!B173)</f>
        <v/>
      </c>
      <c r="C173" s="15">
        <f>IF(Socios!B173="","",Socios!H173)</f>
        <v/>
      </c>
      <c r="D173" s="18" t="n"/>
      <c r="E173" s="18" t="n"/>
      <c r="F173" s="18" t="n"/>
      <c r="G173" s="18" t="n"/>
      <c r="H173" s="18" t="n"/>
      <c r="I173" s="18" t="n"/>
      <c r="J173" s="18" t="n"/>
      <c r="K173" s="18" t="n"/>
      <c r="L173" s="18" t="n"/>
      <c r="M173" s="18" t="n"/>
      <c r="N173" s="18" t="n"/>
      <c r="O173" s="18" t="n"/>
      <c r="P173" s="20">
        <f>IF(B173="","",COUNTIF(D173:O173,"Pendiente")+COUNTIF(D173:O173,"Devuelto"))</f>
        <v/>
      </c>
      <c r="Q173" s="17">
        <f>IF(B173="","",IFERROR(P173*C173,0))</f>
        <v/>
      </c>
    </row>
    <row r="174">
      <c r="A174" s="13">
        <f>Socios!A174</f>
        <v/>
      </c>
      <c r="B174" s="23">
        <f>IF(Socios!B174="","",Socios!B174)</f>
        <v/>
      </c>
      <c r="C174" s="15">
        <f>IF(Socios!B174="","",Socios!H174)</f>
        <v/>
      </c>
      <c r="D174" s="18" t="n"/>
      <c r="E174" s="18" t="n"/>
      <c r="F174" s="18" t="n"/>
      <c r="G174" s="18" t="n"/>
      <c r="H174" s="18" t="n"/>
      <c r="I174" s="18" t="n"/>
      <c r="J174" s="18" t="n"/>
      <c r="K174" s="18" t="n"/>
      <c r="L174" s="18" t="n"/>
      <c r="M174" s="18" t="n"/>
      <c r="N174" s="18" t="n"/>
      <c r="O174" s="18" t="n"/>
      <c r="P174" s="20">
        <f>IF(B174="","",COUNTIF(D174:O174,"Pendiente")+COUNTIF(D174:O174,"Devuelto"))</f>
        <v/>
      </c>
      <c r="Q174" s="17">
        <f>IF(B174="","",IFERROR(P174*C174,0))</f>
        <v/>
      </c>
    </row>
    <row r="175">
      <c r="A175" s="13">
        <f>Socios!A175</f>
        <v/>
      </c>
      <c r="B175" s="23">
        <f>IF(Socios!B175="","",Socios!B175)</f>
        <v/>
      </c>
      <c r="C175" s="15">
        <f>IF(Socios!B175="","",Socios!H175)</f>
        <v/>
      </c>
      <c r="D175" s="18" t="n"/>
      <c r="E175" s="18" t="n"/>
      <c r="F175" s="18" t="n"/>
      <c r="G175" s="18" t="n"/>
      <c r="H175" s="18" t="n"/>
      <c r="I175" s="18" t="n"/>
      <c r="J175" s="18" t="n"/>
      <c r="K175" s="18" t="n"/>
      <c r="L175" s="18" t="n"/>
      <c r="M175" s="18" t="n"/>
      <c r="N175" s="18" t="n"/>
      <c r="O175" s="18" t="n"/>
      <c r="P175" s="20">
        <f>IF(B175="","",COUNTIF(D175:O175,"Pendiente")+COUNTIF(D175:O175,"Devuelto"))</f>
        <v/>
      </c>
      <c r="Q175" s="17">
        <f>IF(B175="","",IFERROR(P175*C175,0))</f>
        <v/>
      </c>
    </row>
    <row r="176">
      <c r="A176" s="13">
        <f>Socios!A176</f>
        <v/>
      </c>
      <c r="B176" s="23">
        <f>IF(Socios!B176="","",Socios!B176)</f>
        <v/>
      </c>
      <c r="C176" s="15">
        <f>IF(Socios!B176="","",Socios!H176)</f>
        <v/>
      </c>
      <c r="D176" s="18" t="n"/>
      <c r="E176" s="18" t="n"/>
      <c r="F176" s="18" t="n"/>
      <c r="G176" s="18" t="n"/>
      <c r="H176" s="18" t="n"/>
      <c r="I176" s="18" t="n"/>
      <c r="J176" s="18" t="n"/>
      <c r="K176" s="18" t="n"/>
      <c r="L176" s="18" t="n"/>
      <c r="M176" s="18" t="n"/>
      <c r="N176" s="18" t="n"/>
      <c r="O176" s="18" t="n"/>
      <c r="P176" s="20">
        <f>IF(B176="","",COUNTIF(D176:O176,"Pendiente")+COUNTIF(D176:O176,"Devuelto"))</f>
        <v/>
      </c>
      <c r="Q176" s="17">
        <f>IF(B176="","",IFERROR(P176*C176,0))</f>
        <v/>
      </c>
    </row>
    <row r="177">
      <c r="A177" s="13">
        <f>Socios!A177</f>
        <v/>
      </c>
      <c r="B177" s="23">
        <f>IF(Socios!B177="","",Socios!B177)</f>
        <v/>
      </c>
      <c r="C177" s="15">
        <f>IF(Socios!B177="","",Socios!H177)</f>
        <v/>
      </c>
      <c r="D177" s="18" t="n"/>
      <c r="E177" s="18" t="n"/>
      <c r="F177" s="18" t="n"/>
      <c r="G177" s="18" t="n"/>
      <c r="H177" s="18" t="n"/>
      <c r="I177" s="18" t="n"/>
      <c r="J177" s="18" t="n"/>
      <c r="K177" s="18" t="n"/>
      <c r="L177" s="18" t="n"/>
      <c r="M177" s="18" t="n"/>
      <c r="N177" s="18" t="n"/>
      <c r="O177" s="18" t="n"/>
      <c r="P177" s="20">
        <f>IF(B177="","",COUNTIF(D177:O177,"Pendiente")+COUNTIF(D177:O177,"Devuelto"))</f>
        <v/>
      </c>
      <c r="Q177" s="17">
        <f>IF(B177="","",IFERROR(P177*C177,0))</f>
        <v/>
      </c>
    </row>
    <row r="178">
      <c r="A178" s="13">
        <f>Socios!A178</f>
        <v/>
      </c>
      <c r="B178" s="23">
        <f>IF(Socios!B178="","",Socios!B178)</f>
        <v/>
      </c>
      <c r="C178" s="15">
        <f>IF(Socios!B178="","",Socios!H178)</f>
        <v/>
      </c>
      <c r="D178" s="18" t="n"/>
      <c r="E178" s="18" t="n"/>
      <c r="F178" s="18" t="n"/>
      <c r="G178" s="18" t="n"/>
      <c r="H178" s="18" t="n"/>
      <c r="I178" s="18" t="n"/>
      <c r="J178" s="18" t="n"/>
      <c r="K178" s="18" t="n"/>
      <c r="L178" s="18" t="n"/>
      <c r="M178" s="18" t="n"/>
      <c r="N178" s="18" t="n"/>
      <c r="O178" s="18" t="n"/>
      <c r="P178" s="20">
        <f>IF(B178="","",COUNTIF(D178:O178,"Pendiente")+COUNTIF(D178:O178,"Devuelto"))</f>
        <v/>
      </c>
      <c r="Q178" s="17">
        <f>IF(B178="","",IFERROR(P178*C178,0))</f>
        <v/>
      </c>
    </row>
    <row r="179">
      <c r="A179" s="13">
        <f>Socios!A179</f>
        <v/>
      </c>
      <c r="B179" s="23">
        <f>IF(Socios!B179="","",Socios!B179)</f>
        <v/>
      </c>
      <c r="C179" s="15">
        <f>IF(Socios!B179="","",Socios!H179)</f>
        <v/>
      </c>
      <c r="D179" s="18" t="n"/>
      <c r="E179" s="18" t="n"/>
      <c r="F179" s="18" t="n"/>
      <c r="G179" s="18" t="n"/>
      <c r="H179" s="18" t="n"/>
      <c r="I179" s="18" t="n"/>
      <c r="J179" s="18" t="n"/>
      <c r="K179" s="18" t="n"/>
      <c r="L179" s="18" t="n"/>
      <c r="M179" s="18" t="n"/>
      <c r="N179" s="18" t="n"/>
      <c r="O179" s="18" t="n"/>
      <c r="P179" s="20">
        <f>IF(B179="","",COUNTIF(D179:O179,"Pendiente")+COUNTIF(D179:O179,"Devuelto"))</f>
        <v/>
      </c>
      <c r="Q179" s="17">
        <f>IF(B179="","",IFERROR(P179*C179,0))</f>
        <v/>
      </c>
    </row>
    <row r="180">
      <c r="A180" s="13">
        <f>Socios!A180</f>
        <v/>
      </c>
      <c r="B180" s="23">
        <f>IF(Socios!B180="","",Socios!B180)</f>
        <v/>
      </c>
      <c r="C180" s="15">
        <f>IF(Socios!B180="","",Socios!H180)</f>
        <v/>
      </c>
      <c r="D180" s="18" t="n"/>
      <c r="E180" s="18" t="n"/>
      <c r="F180" s="18" t="n"/>
      <c r="G180" s="18" t="n"/>
      <c r="H180" s="18" t="n"/>
      <c r="I180" s="18" t="n"/>
      <c r="J180" s="18" t="n"/>
      <c r="K180" s="18" t="n"/>
      <c r="L180" s="18" t="n"/>
      <c r="M180" s="18" t="n"/>
      <c r="N180" s="18" t="n"/>
      <c r="O180" s="18" t="n"/>
      <c r="P180" s="20">
        <f>IF(B180="","",COUNTIF(D180:O180,"Pendiente")+COUNTIF(D180:O180,"Devuelto"))</f>
        <v/>
      </c>
      <c r="Q180" s="17">
        <f>IF(B180="","",IFERROR(P180*C180,0))</f>
        <v/>
      </c>
    </row>
    <row r="181">
      <c r="A181" s="13">
        <f>Socios!A181</f>
        <v/>
      </c>
      <c r="B181" s="23">
        <f>IF(Socios!B181="","",Socios!B181)</f>
        <v/>
      </c>
      <c r="C181" s="15">
        <f>IF(Socios!B181="","",Socios!H181)</f>
        <v/>
      </c>
      <c r="D181" s="18" t="n"/>
      <c r="E181" s="18" t="n"/>
      <c r="F181" s="18" t="n"/>
      <c r="G181" s="18" t="n"/>
      <c r="H181" s="18" t="n"/>
      <c r="I181" s="18" t="n"/>
      <c r="J181" s="18" t="n"/>
      <c r="K181" s="18" t="n"/>
      <c r="L181" s="18" t="n"/>
      <c r="M181" s="18" t="n"/>
      <c r="N181" s="18" t="n"/>
      <c r="O181" s="18" t="n"/>
      <c r="P181" s="20">
        <f>IF(B181="","",COUNTIF(D181:O181,"Pendiente")+COUNTIF(D181:O181,"Devuelto"))</f>
        <v/>
      </c>
      <c r="Q181" s="17">
        <f>IF(B181="","",IFERROR(P181*C181,0))</f>
        <v/>
      </c>
    </row>
    <row r="182">
      <c r="A182" s="13">
        <f>Socios!A182</f>
        <v/>
      </c>
      <c r="B182" s="23">
        <f>IF(Socios!B182="","",Socios!B182)</f>
        <v/>
      </c>
      <c r="C182" s="15">
        <f>IF(Socios!B182="","",Socios!H182)</f>
        <v/>
      </c>
      <c r="D182" s="18" t="n"/>
      <c r="E182" s="18" t="n"/>
      <c r="F182" s="18" t="n"/>
      <c r="G182" s="18" t="n"/>
      <c r="H182" s="18" t="n"/>
      <c r="I182" s="18" t="n"/>
      <c r="J182" s="18" t="n"/>
      <c r="K182" s="18" t="n"/>
      <c r="L182" s="18" t="n"/>
      <c r="M182" s="18" t="n"/>
      <c r="N182" s="18" t="n"/>
      <c r="O182" s="18" t="n"/>
      <c r="P182" s="20">
        <f>IF(B182="","",COUNTIF(D182:O182,"Pendiente")+COUNTIF(D182:O182,"Devuelto"))</f>
        <v/>
      </c>
      <c r="Q182" s="17">
        <f>IF(B182="","",IFERROR(P182*C182,0))</f>
        <v/>
      </c>
    </row>
    <row r="183">
      <c r="A183" s="13">
        <f>Socios!A183</f>
        <v/>
      </c>
      <c r="B183" s="23">
        <f>IF(Socios!B183="","",Socios!B183)</f>
        <v/>
      </c>
      <c r="C183" s="15">
        <f>IF(Socios!B183="","",Socios!H183)</f>
        <v/>
      </c>
      <c r="D183" s="18" t="n"/>
      <c r="E183" s="18" t="n"/>
      <c r="F183" s="18" t="n"/>
      <c r="G183" s="18" t="n"/>
      <c r="H183" s="18" t="n"/>
      <c r="I183" s="18" t="n"/>
      <c r="J183" s="18" t="n"/>
      <c r="K183" s="18" t="n"/>
      <c r="L183" s="18" t="n"/>
      <c r="M183" s="18" t="n"/>
      <c r="N183" s="18" t="n"/>
      <c r="O183" s="18" t="n"/>
      <c r="P183" s="20">
        <f>IF(B183="","",COUNTIF(D183:O183,"Pendiente")+COUNTIF(D183:O183,"Devuelto"))</f>
        <v/>
      </c>
      <c r="Q183" s="17">
        <f>IF(B183="","",IFERROR(P183*C183,0))</f>
        <v/>
      </c>
    </row>
    <row r="184">
      <c r="A184" s="13">
        <f>Socios!A184</f>
        <v/>
      </c>
      <c r="B184" s="23">
        <f>IF(Socios!B184="","",Socios!B184)</f>
        <v/>
      </c>
      <c r="C184" s="15">
        <f>IF(Socios!B184="","",Socios!H184)</f>
        <v/>
      </c>
      <c r="D184" s="18" t="n"/>
      <c r="E184" s="18" t="n"/>
      <c r="F184" s="18" t="n"/>
      <c r="G184" s="18" t="n"/>
      <c r="H184" s="18" t="n"/>
      <c r="I184" s="18" t="n"/>
      <c r="J184" s="18" t="n"/>
      <c r="K184" s="18" t="n"/>
      <c r="L184" s="18" t="n"/>
      <c r="M184" s="18" t="n"/>
      <c r="N184" s="18" t="n"/>
      <c r="O184" s="18" t="n"/>
      <c r="P184" s="20">
        <f>IF(B184="","",COUNTIF(D184:O184,"Pendiente")+COUNTIF(D184:O184,"Devuelto"))</f>
        <v/>
      </c>
      <c r="Q184" s="17">
        <f>IF(B184="","",IFERROR(P184*C184,0))</f>
        <v/>
      </c>
    </row>
    <row r="185">
      <c r="A185" s="13">
        <f>Socios!A185</f>
        <v/>
      </c>
      <c r="B185" s="23">
        <f>IF(Socios!B185="","",Socios!B185)</f>
        <v/>
      </c>
      <c r="C185" s="15">
        <f>IF(Socios!B185="","",Socios!H185)</f>
        <v/>
      </c>
      <c r="D185" s="18" t="n"/>
      <c r="E185" s="18" t="n"/>
      <c r="F185" s="18" t="n"/>
      <c r="G185" s="18" t="n"/>
      <c r="H185" s="18" t="n"/>
      <c r="I185" s="18" t="n"/>
      <c r="J185" s="18" t="n"/>
      <c r="K185" s="18" t="n"/>
      <c r="L185" s="18" t="n"/>
      <c r="M185" s="18" t="n"/>
      <c r="N185" s="18" t="n"/>
      <c r="O185" s="18" t="n"/>
      <c r="P185" s="20">
        <f>IF(B185="","",COUNTIF(D185:O185,"Pendiente")+COUNTIF(D185:O185,"Devuelto"))</f>
        <v/>
      </c>
      <c r="Q185" s="17">
        <f>IF(B185="","",IFERROR(P185*C185,0))</f>
        <v/>
      </c>
    </row>
    <row r="186">
      <c r="A186" s="13">
        <f>Socios!A186</f>
        <v/>
      </c>
      <c r="B186" s="23">
        <f>IF(Socios!B186="","",Socios!B186)</f>
        <v/>
      </c>
      <c r="C186" s="15">
        <f>IF(Socios!B186="","",Socios!H186)</f>
        <v/>
      </c>
      <c r="D186" s="18" t="n"/>
      <c r="E186" s="18" t="n"/>
      <c r="F186" s="18" t="n"/>
      <c r="G186" s="18" t="n"/>
      <c r="H186" s="18" t="n"/>
      <c r="I186" s="18" t="n"/>
      <c r="J186" s="18" t="n"/>
      <c r="K186" s="18" t="n"/>
      <c r="L186" s="18" t="n"/>
      <c r="M186" s="18" t="n"/>
      <c r="N186" s="18" t="n"/>
      <c r="O186" s="18" t="n"/>
      <c r="P186" s="20">
        <f>IF(B186="","",COUNTIF(D186:O186,"Pendiente")+COUNTIF(D186:O186,"Devuelto"))</f>
        <v/>
      </c>
      <c r="Q186" s="17">
        <f>IF(B186="","",IFERROR(P186*C186,0))</f>
        <v/>
      </c>
    </row>
    <row r="187">
      <c r="A187" s="13">
        <f>Socios!A187</f>
        <v/>
      </c>
      <c r="B187" s="23">
        <f>IF(Socios!B187="","",Socios!B187)</f>
        <v/>
      </c>
      <c r="C187" s="15">
        <f>IF(Socios!B187="","",Socios!H187)</f>
        <v/>
      </c>
      <c r="D187" s="18" t="n"/>
      <c r="E187" s="18" t="n"/>
      <c r="F187" s="18" t="n"/>
      <c r="G187" s="18" t="n"/>
      <c r="H187" s="18" t="n"/>
      <c r="I187" s="18" t="n"/>
      <c r="J187" s="18" t="n"/>
      <c r="K187" s="18" t="n"/>
      <c r="L187" s="18" t="n"/>
      <c r="M187" s="18" t="n"/>
      <c r="N187" s="18" t="n"/>
      <c r="O187" s="18" t="n"/>
      <c r="P187" s="20">
        <f>IF(B187="","",COUNTIF(D187:O187,"Pendiente")+COUNTIF(D187:O187,"Devuelto"))</f>
        <v/>
      </c>
      <c r="Q187" s="17">
        <f>IF(B187="","",IFERROR(P187*C187,0))</f>
        <v/>
      </c>
    </row>
    <row r="188">
      <c r="A188" s="13">
        <f>Socios!A188</f>
        <v/>
      </c>
      <c r="B188" s="23">
        <f>IF(Socios!B188="","",Socios!B188)</f>
        <v/>
      </c>
      <c r="C188" s="15">
        <f>IF(Socios!B188="","",Socios!H188)</f>
        <v/>
      </c>
      <c r="D188" s="18" t="n"/>
      <c r="E188" s="18" t="n"/>
      <c r="F188" s="18" t="n"/>
      <c r="G188" s="18" t="n"/>
      <c r="H188" s="18" t="n"/>
      <c r="I188" s="18" t="n"/>
      <c r="J188" s="18" t="n"/>
      <c r="K188" s="18" t="n"/>
      <c r="L188" s="18" t="n"/>
      <c r="M188" s="18" t="n"/>
      <c r="N188" s="18" t="n"/>
      <c r="O188" s="18" t="n"/>
      <c r="P188" s="20">
        <f>IF(B188="","",COUNTIF(D188:O188,"Pendiente")+COUNTIF(D188:O188,"Devuelto"))</f>
        <v/>
      </c>
      <c r="Q188" s="17">
        <f>IF(B188="","",IFERROR(P188*C188,0))</f>
        <v/>
      </c>
    </row>
    <row r="189">
      <c r="A189" s="13">
        <f>Socios!A189</f>
        <v/>
      </c>
      <c r="B189" s="23">
        <f>IF(Socios!B189="","",Socios!B189)</f>
        <v/>
      </c>
      <c r="C189" s="15">
        <f>IF(Socios!B189="","",Socios!H189)</f>
        <v/>
      </c>
      <c r="D189" s="18" t="n"/>
      <c r="E189" s="18" t="n"/>
      <c r="F189" s="18" t="n"/>
      <c r="G189" s="18" t="n"/>
      <c r="H189" s="18" t="n"/>
      <c r="I189" s="18" t="n"/>
      <c r="J189" s="18" t="n"/>
      <c r="K189" s="18" t="n"/>
      <c r="L189" s="18" t="n"/>
      <c r="M189" s="18" t="n"/>
      <c r="N189" s="18" t="n"/>
      <c r="O189" s="18" t="n"/>
      <c r="P189" s="20">
        <f>IF(B189="","",COUNTIF(D189:O189,"Pendiente")+COUNTIF(D189:O189,"Devuelto"))</f>
        <v/>
      </c>
      <c r="Q189" s="17">
        <f>IF(B189="","",IFERROR(P189*C189,0))</f>
        <v/>
      </c>
    </row>
    <row r="190">
      <c r="A190" s="13">
        <f>Socios!A190</f>
        <v/>
      </c>
      <c r="B190" s="23">
        <f>IF(Socios!B190="","",Socios!B190)</f>
        <v/>
      </c>
      <c r="C190" s="15">
        <f>IF(Socios!B190="","",Socios!H190)</f>
        <v/>
      </c>
      <c r="D190" s="18" t="n"/>
      <c r="E190" s="18" t="n"/>
      <c r="F190" s="18" t="n"/>
      <c r="G190" s="18" t="n"/>
      <c r="H190" s="18" t="n"/>
      <c r="I190" s="18" t="n"/>
      <c r="J190" s="18" t="n"/>
      <c r="K190" s="18" t="n"/>
      <c r="L190" s="18" t="n"/>
      <c r="M190" s="18" t="n"/>
      <c r="N190" s="18" t="n"/>
      <c r="O190" s="18" t="n"/>
      <c r="P190" s="20">
        <f>IF(B190="","",COUNTIF(D190:O190,"Pendiente")+COUNTIF(D190:O190,"Devuelto"))</f>
        <v/>
      </c>
      <c r="Q190" s="17">
        <f>IF(B190="","",IFERROR(P190*C190,0))</f>
        <v/>
      </c>
    </row>
    <row r="191">
      <c r="A191" s="13">
        <f>Socios!A191</f>
        <v/>
      </c>
      <c r="B191" s="23">
        <f>IF(Socios!B191="","",Socios!B191)</f>
        <v/>
      </c>
      <c r="C191" s="15">
        <f>IF(Socios!B191="","",Socios!H191)</f>
        <v/>
      </c>
      <c r="D191" s="18" t="n"/>
      <c r="E191" s="18" t="n"/>
      <c r="F191" s="18" t="n"/>
      <c r="G191" s="18" t="n"/>
      <c r="H191" s="18" t="n"/>
      <c r="I191" s="18" t="n"/>
      <c r="J191" s="18" t="n"/>
      <c r="K191" s="18" t="n"/>
      <c r="L191" s="18" t="n"/>
      <c r="M191" s="18" t="n"/>
      <c r="N191" s="18" t="n"/>
      <c r="O191" s="18" t="n"/>
      <c r="P191" s="20">
        <f>IF(B191="","",COUNTIF(D191:O191,"Pendiente")+COUNTIF(D191:O191,"Devuelto"))</f>
        <v/>
      </c>
      <c r="Q191" s="17">
        <f>IF(B191="","",IFERROR(P191*C191,0))</f>
        <v/>
      </c>
    </row>
    <row r="192">
      <c r="A192" s="13">
        <f>Socios!A192</f>
        <v/>
      </c>
      <c r="B192" s="23">
        <f>IF(Socios!B192="","",Socios!B192)</f>
        <v/>
      </c>
      <c r="C192" s="15">
        <f>IF(Socios!B192="","",Socios!H192)</f>
        <v/>
      </c>
      <c r="D192" s="18" t="n"/>
      <c r="E192" s="18" t="n"/>
      <c r="F192" s="18" t="n"/>
      <c r="G192" s="18" t="n"/>
      <c r="H192" s="18" t="n"/>
      <c r="I192" s="18" t="n"/>
      <c r="J192" s="18" t="n"/>
      <c r="K192" s="18" t="n"/>
      <c r="L192" s="18" t="n"/>
      <c r="M192" s="18" t="n"/>
      <c r="N192" s="18" t="n"/>
      <c r="O192" s="18" t="n"/>
      <c r="P192" s="20">
        <f>IF(B192="","",COUNTIF(D192:O192,"Pendiente")+COUNTIF(D192:O192,"Devuelto"))</f>
        <v/>
      </c>
      <c r="Q192" s="17">
        <f>IF(B192="","",IFERROR(P192*C192,0))</f>
        <v/>
      </c>
    </row>
    <row r="193">
      <c r="A193" s="13">
        <f>Socios!A193</f>
        <v/>
      </c>
      <c r="B193" s="23">
        <f>IF(Socios!B193="","",Socios!B193)</f>
        <v/>
      </c>
      <c r="C193" s="15">
        <f>IF(Socios!B193="","",Socios!H193)</f>
        <v/>
      </c>
      <c r="D193" s="18" t="n"/>
      <c r="E193" s="18" t="n"/>
      <c r="F193" s="18" t="n"/>
      <c r="G193" s="18" t="n"/>
      <c r="H193" s="18" t="n"/>
      <c r="I193" s="18" t="n"/>
      <c r="J193" s="18" t="n"/>
      <c r="K193" s="18" t="n"/>
      <c r="L193" s="18" t="n"/>
      <c r="M193" s="18" t="n"/>
      <c r="N193" s="18" t="n"/>
      <c r="O193" s="18" t="n"/>
      <c r="P193" s="20">
        <f>IF(B193="","",COUNTIF(D193:O193,"Pendiente")+COUNTIF(D193:O193,"Devuelto"))</f>
        <v/>
      </c>
      <c r="Q193" s="17">
        <f>IF(B193="","",IFERROR(P193*C193,0))</f>
        <v/>
      </c>
    </row>
    <row r="194">
      <c r="A194" s="13">
        <f>Socios!A194</f>
        <v/>
      </c>
      <c r="B194" s="23">
        <f>IF(Socios!B194="","",Socios!B194)</f>
        <v/>
      </c>
      <c r="C194" s="15">
        <f>IF(Socios!B194="","",Socios!H194)</f>
        <v/>
      </c>
      <c r="D194" s="18" t="n"/>
      <c r="E194" s="18" t="n"/>
      <c r="F194" s="18" t="n"/>
      <c r="G194" s="18" t="n"/>
      <c r="H194" s="18" t="n"/>
      <c r="I194" s="18" t="n"/>
      <c r="J194" s="18" t="n"/>
      <c r="K194" s="18" t="n"/>
      <c r="L194" s="18" t="n"/>
      <c r="M194" s="18" t="n"/>
      <c r="N194" s="18" t="n"/>
      <c r="O194" s="18" t="n"/>
      <c r="P194" s="20">
        <f>IF(B194="","",COUNTIF(D194:O194,"Pendiente")+COUNTIF(D194:O194,"Devuelto"))</f>
        <v/>
      </c>
      <c r="Q194" s="17">
        <f>IF(B194="","",IFERROR(P194*C194,0))</f>
        <v/>
      </c>
    </row>
    <row r="195">
      <c r="A195" s="13">
        <f>Socios!A195</f>
        <v/>
      </c>
      <c r="B195" s="23">
        <f>IF(Socios!B195="","",Socios!B195)</f>
        <v/>
      </c>
      <c r="C195" s="15">
        <f>IF(Socios!B195="","",Socios!H195)</f>
        <v/>
      </c>
      <c r="D195" s="18" t="n"/>
      <c r="E195" s="18" t="n"/>
      <c r="F195" s="18" t="n"/>
      <c r="G195" s="18" t="n"/>
      <c r="H195" s="18" t="n"/>
      <c r="I195" s="18" t="n"/>
      <c r="J195" s="18" t="n"/>
      <c r="K195" s="18" t="n"/>
      <c r="L195" s="18" t="n"/>
      <c r="M195" s="18" t="n"/>
      <c r="N195" s="18" t="n"/>
      <c r="O195" s="18" t="n"/>
      <c r="P195" s="20">
        <f>IF(B195="","",COUNTIF(D195:O195,"Pendiente")+COUNTIF(D195:O195,"Devuelto"))</f>
        <v/>
      </c>
      <c r="Q195" s="17">
        <f>IF(B195="","",IFERROR(P195*C195,0))</f>
        <v/>
      </c>
    </row>
    <row r="196">
      <c r="A196" s="13">
        <f>Socios!A196</f>
        <v/>
      </c>
      <c r="B196" s="23">
        <f>IF(Socios!B196="","",Socios!B196)</f>
        <v/>
      </c>
      <c r="C196" s="15">
        <f>IF(Socios!B196="","",Socios!H196)</f>
        <v/>
      </c>
      <c r="D196" s="18" t="n"/>
      <c r="E196" s="18" t="n"/>
      <c r="F196" s="18" t="n"/>
      <c r="G196" s="18" t="n"/>
      <c r="H196" s="18" t="n"/>
      <c r="I196" s="18" t="n"/>
      <c r="J196" s="18" t="n"/>
      <c r="K196" s="18" t="n"/>
      <c r="L196" s="18" t="n"/>
      <c r="M196" s="18" t="n"/>
      <c r="N196" s="18" t="n"/>
      <c r="O196" s="18" t="n"/>
      <c r="P196" s="20">
        <f>IF(B196="","",COUNTIF(D196:O196,"Pendiente")+COUNTIF(D196:O196,"Devuelto"))</f>
        <v/>
      </c>
      <c r="Q196" s="17">
        <f>IF(B196="","",IFERROR(P196*C196,0))</f>
        <v/>
      </c>
    </row>
    <row r="197">
      <c r="A197" s="13">
        <f>Socios!A197</f>
        <v/>
      </c>
      <c r="B197" s="23">
        <f>IF(Socios!B197="","",Socios!B197)</f>
        <v/>
      </c>
      <c r="C197" s="15">
        <f>IF(Socios!B197="","",Socios!H197)</f>
        <v/>
      </c>
      <c r="D197" s="18" t="n"/>
      <c r="E197" s="18" t="n"/>
      <c r="F197" s="18" t="n"/>
      <c r="G197" s="18" t="n"/>
      <c r="H197" s="18" t="n"/>
      <c r="I197" s="18" t="n"/>
      <c r="J197" s="18" t="n"/>
      <c r="K197" s="18" t="n"/>
      <c r="L197" s="18" t="n"/>
      <c r="M197" s="18" t="n"/>
      <c r="N197" s="18" t="n"/>
      <c r="O197" s="18" t="n"/>
      <c r="P197" s="20">
        <f>IF(B197="","",COUNTIF(D197:O197,"Pendiente")+COUNTIF(D197:O197,"Devuelto"))</f>
        <v/>
      </c>
      <c r="Q197" s="17">
        <f>IF(B197="","",IFERROR(P197*C197,0))</f>
        <v/>
      </c>
    </row>
    <row r="198">
      <c r="A198" s="13">
        <f>Socios!A198</f>
        <v/>
      </c>
      <c r="B198" s="23">
        <f>IF(Socios!B198="","",Socios!B198)</f>
        <v/>
      </c>
      <c r="C198" s="15">
        <f>IF(Socios!B198="","",Socios!H198)</f>
        <v/>
      </c>
      <c r="D198" s="18" t="n"/>
      <c r="E198" s="18" t="n"/>
      <c r="F198" s="18" t="n"/>
      <c r="G198" s="18" t="n"/>
      <c r="H198" s="18" t="n"/>
      <c r="I198" s="18" t="n"/>
      <c r="J198" s="18" t="n"/>
      <c r="K198" s="18" t="n"/>
      <c r="L198" s="18" t="n"/>
      <c r="M198" s="18" t="n"/>
      <c r="N198" s="18" t="n"/>
      <c r="O198" s="18" t="n"/>
      <c r="P198" s="20">
        <f>IF(B198="","",COUNTIF(D198:O198,"Pendiente")+COUNTIF(D198:O198,"Devuelto"))</f>
        <v/>
      </c>
      <c r="Q198" s="17">
        <f>IF(B198="","",IFERROR(P198*C198,0))</f>
        <v/>
      </c>
    </row>
    <row r="199">
      <c r="A199" s="13">
        <f>Socios!A199</f>
        <v/>
      </c>
      <c r="B199" s="23">
        <f>IF(Socios!B199="","",Socios!B199)</f>
        <v/>
      </c>
      <c r="C199" s="15">
        <f>IF(Socios!B199="","",Socios!H199)</f>
        <v/>
      </c>
      <c r="D199" s="18" t="n"/>
      <c r="E199" s="18" t="n"/>
      <c r="F199" s="18" t="n"/>
      <c r="G199" s="18" t="n"/>
      <c r="H199" s="18" t="n"/>
      <c r="I199" s="18" t="n"/>
      <c r="J199" s="18" t="n"/>
      <c r="K199" s="18" t="n"/>
      <c r="L199" s="18" t="n"/>
      <c r="M199" s="18" t="n"/>
      <c r="N199" s="18" t="n"/>
      <c r="O199" s="18" t="n"/>
      <c r="P199" s="20">
        <f>IF(B199="","",COUNTIF(D199:O199,"Pendiente")+COUNTIF(D199:O199,"Devuelto"))</f>
        <v/>
      </c>
      <c r="Q199" s="17">
        <f>IF(B199="","",IFERROR(P199*C199,0))</f>
        <v/>
      </c>
    </row>
    <row r="200">
      <c r="A200" s="13">
        <f>Socios!A200</f>
        <v/>
      </c>
      <c r="B200" s="23">
        <f>IF(Socios!B200="","",Socios!B200)</f>
        <v/>
      </c>
      <c r="C200" s="15">
        <f>IF(Socios!B200="","",Socios!H200)</f>
        <v/>
      </c>
      <c r="D200" s="18" t="n"/>
      <c r="E200" s="18" t="n"/>
      <c r="F200" s="18" t="n"/>
      <c r="G200" s="18" t="n"/>
      <c r="H200" s="18" t="n"/>
      <c r="I200" s="18" t="n"/>
      <c r="J200" s="18" t="n"/>
      <c r="K200" s="18" t="n"/>
      <c r="L200" s="18" t="n"/>
      <c r="M200" s="18" t="n"/>
      <c r="N200" s="18" t="n"/>
      <c r="O200" s="18" t="n"/>
      <c r="P200" s="20">
        <f>IF(B200="","",COUNTIF(D200:O200,"Pendiente")+COUNTIF(D200:O200,"Devuelto"))</f>
        <v/>
      </c>
      <c r="Q200" s="17">
        <f>IF(B200="","",IFERROR(P200*C200,0))</f>
        <v/>
      </c>
    </row>
    <row r="201">
      <c r="A201" s="13">
        <f>Socios!A201</f>
        <v/>
      </c>
      <c r="B201" s="23">
        <f>IF(Socios!B201="","",Socios!B201)</f>
        <v/>
      </c>
      <c r="C201" s="15">
        <f>IF(Socios!B201="","",Socios!H201)</f>
        <v/>
      </c>
      <c r="D201" s="18" t="n"/>
      <c r="E201" s="18" t="n"/>
      <c r="F201" s="18" t="n"/>
      <c r="G201" s="18" t="n"/>
      <c r="H201" s="18" t="n"/>
      <c r="I201" s="18" t="n"/>
      <c r="J201" s="18" t="n"/>
      <c r="K201" s="18" t="n"/>
      <c r="L201" s="18" t="n"/>
      <c r="M201" s="18" t="n"/>
      <c r="N201" s="18" t="n"/>
      <c r="O201" s="18" t="n"/>
      <c r="P201" s="20">
        <f>IF(B201="","",COUNTIF(D201:O201,"Pendiente")+COUNTIF(D201:O201,"Devuelto"))</f>
        <v/>
      </c>
      <c r="Q201" s="17">
        <f>IF(B201="","",IFERROR(P201*C201,0))</f>
        <v/>
      </c>
    </row>
    <row r="202">
      <c r="A202" s="13">
        <f>Socios!A202</f>
        <v/>
      </c>
      <c r="B202" s="23">
        <f>IF(Socios!B202="","",Socios!B202)</f>
        <v/>
      </c>
      <c r="C202" s="15">
        <f>IF(Socios!B202="","",Socios!H202)</f>
        <v/>
      </c>
      <c r="D202" s="18" t="n"/>
      <c r="E202" s="18" t="n"/>
      <c r="F202" s="18" t="n"/>
      <c r="G202" s="18" t="n"/>
      <c r="H202" s="18" t="n"/>
      <c r="I202" s="18" t="n"/>
      <c r="J202" s="18" t="n"/>
      <c r="K202" s="18" t="n"/>
      <c r="L202" s="18" t="n"/>
      <c r="M202" s="18" t="n"/>
      <c r="N202" s="18" t="n"/>
      <c r="O202" s="18" t="n"/>
      <c r="P202" s="20">
        <f>IF(B202="","",COUNTIF(D202:O202,"Pendiente")+COUNTIF(D202:O202,"Devuelto"))</f>
        <v/>
      </c>
      <c r="Q202" s="17">
        <f>IF(B202="","",IFERROR(P202*C202,0))</f>
        <v/>
      </c>
    </row>
    <row r="203">
      <c r="A203" s="13">
        <f>Socios!A203</f>
        <v/>
      </c>
      <c r="B203" s="23">
        <f>IF(Socios!B203="","",Socios!B203)</f>
        <v/>
      </c>
      <c r="C203" s="15">
        <f>IF(Socios!B203="","",Socios!H203)</f>
        <v/>
      </c>
      <c r="D203" s="18" t="n"/>
      <c r="E203" s="18" t="n"/>
      <c r="F203" s="18" t="n"/>
      <c r="G203" s="18" t="n"/>
      <c r="H203" s="18" t="n"/>
      <c r="I203" s="18" t="n"/>
      <c r="J203" s="18" t="n"/>
      <c r="K203" s="18" t="n"/>
      <c r="L203" s="18" t="n"/>
      <c r="M203" s="18" t="n"/>
      <c r="N203" s="18" t="n"/>
      <c r="O203" s="18" t="n"/>
      <c r="P203" s="20">
        <f>IF(B203="","",COUNTIF(D203:O203,"Pendiente")+COUNTIF(D203:O203,"Devuelto"))</f>
        <v/>
      </c>
      <c r="Q203" s="17">
        <f>IF(B203="","",IFERROR(P203*C203,0))</f>
        <v/>
      </c>
    </row>
    <row r="204">
      <c r="A204" s="13">
        <f>Socios!A204</f>
        <v/>
      </c>
      <c r="B204" s="23">
        <f>IF(Socios!B204="","",Socios!B204)</f>
        <v/>
      </c>
      <c r="C204" s="15">
        <f>IF(Socios!B204="","",Socios!H204)</f>
        <v/>
      </c>
      <c r="D204" s="18" t="n"/>
      <c r="E204" s="18" t="n"/>
      <c r="F204" s="18" t="n"/>
      <c r="G204" s="18" t="n"/>
      <c r="H204" s="18" t="n"/>
      <c r="I204" s="18" t="n"/>
      <c r="J204" s="18" t="n"/>
      <c r="K204" s="18" t="n"/>
      <c r="L204" s="18" t="n"/>
      <c r="M204" s="18" t="n"/>
      <c r="N204" s="18" t="n"/>
      <c r="O204" s="18" t="n"/>
      <c r="P204" s="20">
        <f>IF(B204="","",COUNTIF(D204:O204,"Pendiente")+COUNTIF(D204:O204,"Devuelto"))</f>
        <v/>
      </c>
      <c r="Q204" s="17">
        <f>IF(B204="","",IFERROR(P204*C204,0))</f>
        <v/>
      </c>
    </row>
    <row r="205">
      <c r="A205" s="13">
        <f>Socios!A205</f>
        <v/>
      </c>
      <c r="B205" s="23">
        <f>IF(Socios!B205="","",Socios!B205)</f>
        <v/>
      </c>
      <c r="C205" s="15">
        <f>IF(Socios!B205="","",Socios!H205)</f>
        <v/>
      </c>
      <c r="D205" s="18" t="n"/>
      <c r="E205" s="18" t="n"/>
      <c r="F205" s="18" t="n"/>
      <c r="G205" s="18" t="n"/>
      <c r="H205" s="18" t="n"/>
      <c r="I205" s="18" t="n"/>
      <c r="J205" s="18" t="n"/>
      <c r="K205" s="18" t="n"/>
      <c r="L205" s="18" t="n"/>
      <c r="M205" s="18" t="n"/>
      <c r="N205" s="18" t="n"/>
      <c r="O205" s="18" t="n"/>
      <c r="P205" s="20">
        <f>IF(B205="","",COUNTIF(D205:O205,"Pendiente")+COUNTIF(D205:O205,"Devuelto"))</f>
        <v/>
      </c>
      <c r="Q205" s="17">
        <f>IF(B205="","",IFERROR(P205*C205,0))</f>
        <v/>
      </c>
    </row>
    <row r="206">
      <c r="A206" s="13">
        <f>Socios!A206</f>
        <v/>
      </c>
      <c r="B206" s="23">
        <f>IF(Socios!B206="","",Socios!B206)</f>
        <v/>
      </c>
      <c r="C206" s="15">
        <f>IF(Socios!B206="","",Socios!H206)</f>
        <v/>
      </c>
      <c r="D206" s="18" t="n"/>
      <c r="E206" s="18" t="n"/>
      <c r="F206" s="18" t="n"/>
      <c r="G206" s="18" t="n"/>
      <c r="H206" s="18" t="n"/>
      <c r="I206" s="18" t="n"/>
      <c r="J206" s="18" t="n"/>
      <c r="K206" s="18" t="n"/>
      <c r="L206" s="18" t="n"/>
      <c r="M206" s="18" t="n"/>
      <c r="N206" s="18" t="n"/>
      <c r="O206" s="18" t="n"/>
      <c r="P206" s="20">
        <f>IF(B206="","",COUNTIF(D206:O206,"Pendiente")+COUNTIF(D206:O206,"Devuelto"))</f>
        <v/>
      </c>
      <c r="Q206" s="17">
        <f>IF(B206="","",IFERROR(P206*C206,0))</f>
        <v/>
      </c>
    </row>
    <row r="207">
      <c r="A207" s="13">
        <f>Socios!A207</f>
        <v/>
      </c>
      <c r="B207" s="23">
        <f>IF(Socios!B207="","",Socios!B207)</f>
        <v/>
      </c>
      <c r="C207" s="15">
        <f>IF(Socios!B207="","",Socios!H207)</f>
        <v/>
      </c>
      <c r="D207" s="18" t="n"/>
      <c r="E207" s="18" t="n"/>
      <c r="F207" s="18" t="n"/>
      <c r="G207" s="18" t="n"/>
      <c r="H207" s="18" t="n"/>
      <c r="I207" s="18" t="n"/>
      <c r="J207" s="18" t="n"/>
      <c r="K207" s="18" t="n"/>
      <c r="L207" s="18" t="n"/>
      <c r="M207" s="18" t="n"/>
      <c r="N207" s="18" t="n"/>
      <c r="O207" s="18" t="n"/>
      <c r="P207" s="20">
        <f>IF(B207="","",COUNTIF(D207:O207,"Pendiente")+COUNTIF(D207:O207,"Devuelto"))</f>
        <v/>
      </c>
      <c r="Q207" s="17">
        <f>IF(B207="","",IFERROR(P207*C207,0))</f>
        <v/>
      </c>
    </row>
    <row r="208">
      <c r="A208" s="13">
        <f>Socios!A208</f>
        <v/>
      </c>
      <c r="B208" s="23">
        <f>IF(Socios!B208="","",Socios!B208)</f>
        <v/>
      </c>
      <c r="C208" s="15">
        <f>IF(Socios!B208="","",Socios!H208)</f>
        <v/>
      </c>
      <c r="D208" s="18" t="n"/>
      <c r="E208" s="18" t="n"/>
      <c r="F208" s="18" t="n"/>
      <c r="G208" s="18" t="n"/>
      <c r="H208" s="18" t="n"/>
      <c r="I208" s="18" t="n"/>
      <c r="J208" s="18" t="n"/>
      <c r="K208" s="18" t="n"/>
      <c r="L208" s="18" t="n"/>
      <c r="M208" s="18" t="n"/>
      <c r="N208" s="18" t="n"/>
      <c r="O208" s="18" t="n"/>
      <c r="P208" s="20">
        <f>IF(B208="","",COUNTIF(D208:O208,"Pendiente")+COUNTIF(D208:O208,"Devuelto"))</f>
        <v/>
      </c>
      <c r="Q208" s="17">
        <f>IF(B208="","",IFERROR(P208*C208,0))</f>
        <v/>
      </c>
    </row>
    <row r="209">
      <c r="A209" s="13">
        <f>Socios!A209</f>
        <v/>
      </c>
      <c r="B209" s="23">
        <f>IF(Socios!B209="","",Socios!B209)</f>
        <v/>
      </c>
      <c r="C209" s="15">
        <f>IF(Socios!B209="","",Socios!H209)</f>
        <v/>
      </c>
      <c r="D209" s="18" t="n"/>
      <c r="E209" s="18" t="n"/>
      <c r="F209" s="18" t="n"/>
      <c r="G209" s="18" t="n"/>
      <c r="H209" s="18" t="n"/>
      <c r="I209" s="18" t="n"/>
      <c r="J209" s="18" t="n"/>
      <c r="K209" s="18" t="n"/>
      <c r="L209" s="18" t="n"/>
      <c r="M209" s="18" t="n"/>
      <c r="N209" s="18" t="n"/>
      <c r="O209" s="18" t="n"/>
      <c r="P209" s="20">
        <f>IF(B209="","",COUNTIF(D209:O209,"Pendiente")+COUNTIF(D209:O209,"Devuelto"))</f>
        <v/>
      </c>
      <c r="Q209" s="17">
        <f>IF(B209="","",IFERROR(P209*C209,0))</f>
        <v/>
      </c>
    </row>
    <row r="210">
      <c r="A210" s="13">
        <f>Socios!A210</f>
        <v/>
      </c>
      <c r="B210" s="23">
        <f>IF(Socios!B210="","",Socios!B210)</f>
        <v/>
      </c>
      <c r="C210" s="15">
        <f>IF(Socios!B210="","",Socios!H210)</f>
        <v/>
      </c>
      <c r="D210" s="18" t="n"/>
      <c r="E210" s="18" t="n"/>
      <c r="F210" s="18" t="n"/>
      <c r="G210" s="18" t="n"/>
      <c r="H210" s="18" t="n"/>
      <c r="I210" s="18" t="n"/>
      <c r="J210" s="18" t="n"/>
      <c r="K210" s="18" t="n"/>
      <c r="L210" s="18" t="n"/>
      <c r="M210" s="18" t="n"/>
      <c r="N210" s="18" t="n"/>
      <c r="O210" s="18" t="n"/>
      <c r="P210" s="20">
        <f>IF(B210="","",COUNTIF(D210:O210,"Pendiente")+COUNTIF(D210:O210,"Devuelto"))</f>
        <v/>
      </c>
      <c r="Q210" s="17">
        <f>IF(B210="","",IFERROR(P210*C210,0))</f>
        <v/>
      </c>
    </row>
    <row r="211">
      <c r="A211" s="13">
        <f>Socios!A211</f>
        <v/>
      </c>
      <c r="B211" s="23">
        <f>IF(Socios!B211="","",Socios!B211)</f>
        <v/>
      </c>
      <c r="C211" s="15">
        <f>IF(Socios!B211="","",Socios!H211)</f>
        <v/>
      </c>
      <c r="D211" s="18" t="n"/>
      <c r="E211" s="18" t="n"/>
      <c r="F211" s="18" t="n"/>
      <c r="G211" s="18" t="n"/>
      <c r="H211" s="18" t="n"/>
      <c r="I211" s="18" t="n"/>
      <c r="J211" s="18" t="n"/>
      <c r="K211" s="18" t="n"/>
      <c r="L211" s="18" t="n"/>
      <c r="M211" s="18" t="n"/>
      <c r="N211" s="18" t="n"/>
      <c r="O211" s="18" t="n"/>
      <c r="P211" s="20">
        <f>IF(B211="","",COUNTIF(D211:O211,"Pendiente")+COUNTIF(D211:O211,"Devuelto"))</f>
        <v/>
      </c>
      <c r="Q211" s="17">
        <f>IF(B211="","",IFERROR(P211*C211,0))</f>
        <v/>
      </c>
    </row>
    <row r="212">
      <c r="A212" s="13">
        <f>Socios!A212</f>
        <v/>
      </c>
      <c r="B212" s="23">
        <f>IF(Socios!B212="","",Socios!B212)</f>
        <v/>
      </c>
      <c r="C212" s="15">
        <f>IF(Socios!B212="","",Socios!H212)</f>
        <v/>
      </c>
      <c r="D212" s="18" t="n"/>
      <c r="E212" s="18" t="n"/>
      <c r="F212" s="18" t="n"/>
      <c r="G212" s="18" t="n"/>
      <c r="H212" s="18" t="n"/>
      <c r="I212" s="18" t="n"/>
      <c r="J212" s="18" t="n"/>
      <c r="K212" s="18" t="n"/>
      <c r="L212" s="18" t="n"/>
      <c r="M212" s="18" t="n"/>
      <c r="N212" s="18" t="n"/>
      <c r="O212" s="18" t="n"/>
      <c r="P212" s="20">
        <f>IF(B212="","",COUNTIF(D212:O212,"Pendiente")+COUNTIF(D212:O212,"Devuelto"))</f>
        <v/>
      </c>
      <c r="Q212" s="17">
        <f>IF(B212="","",IFERROR(P212*C212,0))</f>
        <v/>
      </c>
    </row>
    <row r="213">
      <c r="A213" s="13">
        <f>Socios!A213</f>
        <v/>
      </c>
      <c r="B213" s="23">
        <f>IF(Socios!B213="","",Socios!B213)</f>
        <v/>
      </c>
      <c r="C213" s="15">
        <f>IF(Socios!B213="","",Socios!H213)</f>
        <v/>
      </c>
      <c r="D213" s="18" t="n"/>
      <c r="E213" s="18" t="n"/>
      <c r="F213" s="18" t="n"/>
      <c r="G213" s="18" t="n"/>
      <c r="H213" s="18" t="n"/>
      <c r="I213" s="18" t="n"/>
      <c r="J213" s="18" t="n"/>
      <c r="K213" s="18" t="n"/>
      <c r="L213" s="18" t="n"/>
      <c r="M213" s="18" t="n"/>
      <c r="N213" s="18" t="n"/>
      <c r="O213" s="18" t="n"/>
      <c r="P213" s="20">
        <f>IF(B213="","",COUNTIF(D213:O213,"Pendiente")+COUNTIF(D213:O213,"Devuelto"))</f>
        <v/>
      </c>
      <c r="Q213" s="17">
        <f>IF(B213="","",IFERROR(P213*C213,0))</f>
        <v/>
      </c>
    </row>
    <row r="214">
      <c r="A214" s="13">
        <f>Socios!A214</f>
        <v/>
      </c>
      <c r="B214" s="23">
        <f>IF(Socios!B214="","",Socios!B214)</f>
        <v/>
      </c>
      <c r="C214" s="15">
        <f>IF(Socios!B214="","",Socios!H214)</f>
        <v/>
      </c>
      <c r="D214" s="18" t="n"/>
      <c r="E214" s="18" t="n"/>
      <c r="F214" s="18" t="n"/>
      <c r="G214" s="18" t="n"/>
      <c r="H214" s="18" t="n"/>
      <c r="I214" s="18" t="n"/>
      <c r="J214" s="18" t="n"/>
      <c r="K214" s="18" t="n"/>
      <c r="L214" s="18" t="n"/>
      <c r="M214" s="18" t="n"/>
      <c r="N214" s="18" t="n"/>
      <c r="O214" s="18" t="n"/>
      <c r="P214" s="20">
        <f>IF(B214="","",COUNTIF(D214:O214,"Pendiente")+COUNTIF(D214:O214,"Devuelto"))</f>
        <v/>
      </c>
      <c r="Q214" s="17">
        <f>IF(B214="","",IFERROR(P214*C214,0))</f>
        <v/>
      </c>
    </row>
    <row r="215">
      <c r="A215" s="13">
        <f>Socios!A215</f>
        <v/>
      </c>
      <c r="B215" s="23">
        <f>IF(Socios!B215="","",Socios!B215)</f>
        <v/>
      </c>
      <c r="C215" s="15">
        <f>IF(Socios!B215="","",Socios!H215)</f>
        <v/>
      </c>
      <c r="D215" s="18" t="n"/>
      <c r="E215" s="18" t="n"/>
      <c r="F215" s="18" t="n"/>
      <c r="G215" s="18" t="n"/>
      <c r="H215" s="18" t="n"/>
      <c r="I215" s="18" t="n"/>
      <c r="J215" s="18" t="n"/>
      <c r="K215" s="18" t="n"/>
      <c r="L215" s="18" t="n"/>
      <c r="M215" s="18" t="n"/>
      <c r="N215" s="18" t="n"/>
      <c r="O215" s="18" t="n"/>
      <c r="P215" s="20">
        <f>IF(B215="","",COUNTIF(D215:O215,"Pendiente")+COUNTIF(D215:O215,"Devuelto"))</f>
        <v/>
      </c>
      <c r="Q215" s="17">
        <f>IF(B215="","",IFERROR(P215*C215,0))</f>
        <v/>
      </c>
    </row>
    <row r="216">
      <c r="A216" s="13">
        <f>Socios!A216</f>
        <v/>
      </c>
      <c r="B216" s="23">
        <f>IF(Socios!B216="","",Socios!B216)</f>
        <v/>
      </c>
      <c r="C216" s="15">
        <f>IF(Socios!B216="","",Socios!H216)</f>
        <v/>
      </c>
      <c r="D216" s="18" t="n"/>
      <c r="E216" s="18" t="n"/>
      <c r="F216" s="18" t="n"/>
      <c r="G216" s="18" t="n"/>
      <c r="H216" s="18" t="n"/>
      <c r="I216" s="18" t="n"/>
      <c r="J216" s="18" t="n"/>
      <c r="K216" s="18" t="n"/>
      <c r="L216" s="18" t="n"/>
      <c r="M216" s="18" t="n"/>
      <c r="N216" s="18" t="n"/>
      <c r="O216" s="18" t="n"/>
      <c r="P216" s="20">
        <f>IF(B216="","",COUNTIF(D216:O216,"Pendiente")+COUNTIF(D216:O216,"Devuelto"))</f>
        <v/>
      </c>
      <c r="Q216" s="17">
        <f>IF(B216="","",IFERROR(P216*C216,0))</f>
        <v/>
      </c>
    </row>
    <row r="217">
      <c r="A217" s="13">
        <f>Socios!A217</f>
        <v/>
      </c>
      <c r="B217" s="23">
        <f>IF(Socios!B217="","",Socios!B217)</f>
        <v/>
      </c>
      <c r="C217" s="15">
        <f>IF(Socios!B217="","",Socios!H217)</f>
        <v/>
      </c>
      <c r="D217" s="18" t="n"/>
      <c r="E217" s="18" t="n"/>
      <c r="F217" s="18" t="n"/>
      <c r="G217" s="18" t="n"/>
      <c r="H217" s="18" t="n"/>
      <c r="I217" s="18" t="n"/>
      <c r="J217" s="18" t="n"/>
      <c r="K217" s="18" t="n"/>
      <c r="L217" s="18" t="n"/>
      <c r="M217" s="18" t="n"/>
      <c r="N217" s="18" t="n"/>
      <c r="O217" s="18" t="n"/>
      <c r="P217" s="20">
        <f>IF(B217="","",COUNTIF(D217:O217,"Pendiente")+COUNTIF(D217:O217,"Devuelto"))</f>
        <v/>
      </c>
      <c r="Q217" s="17">
        <f>IF(B217="","",IFERROR(P217*C217,0))</f>
        <v/>
      </c>
    </row>
    <row r="218">
      <c r="A218" s="13">
        <f>Socios!A218</f>
        <v/>
      </c>
      <c r="B218" s="23">
        <f>IF(Socios!B218="","",Socios!B218)</f>
        <v/>
      </c>
      <c r="C218" s="15">
        <f>IF(Socios!B218="","",Socios!H218)</f>
        <v/>
      </c>
      <c r="D218" s="18" t="n"/>
      <c r="E218" s="18" t="n"/>
      <c r="F218" s="18" t="n"/>
      <c r="G218" s="18" t="n"/>
      <c r="H218" s="18" t="n"/>
      <c r="I218" s="18" t="n"/>
      <c r="J218" s="18" t="n"/>
      <c r="K218" s="18" t="n"/>
      <c r="L218" s="18" t="n"/>
      <c r="M218" s="18" t="n"/>
      <c r="N218" s="18" t="n"/>
      <c r="O218" s="18" t="n"/>
      <c r="P218" s="20">
        <f>IF(B218="","",COUNTIF(D218:O218,"Pendiente")+COUNTIF(D218:O218,"Devuelto"))</f>
        <v/>
      </c>
      <c r="Q218" s="17">
        <f>IF(B218="","",IFERROR(P218*C218,0))</f>
        <v/>
      </c>
    </row>
    <row r="219">
      <c r="A219" s="13">
        <f>Socios!A219</f>
        <v/>
      </c>
      <c r="B219" s="23">
        <f>IF(Socios!B219="","",Socios!B219)</f>
        <v/>
      </c>
      <c r="C219" s="15">
        <f>IF(Socios!B219="","",Socios!H219)</f>
        <v/>
      </c>
      <c r="D219" s="18" t="n"/>
      <c r="E219" s="18" t="n"/>
      <c r="F219" s="18" t="n"/>
      <c r="G219" s="18" t="n"/>
      <c r="H219" s="18" t="n"/>
      <c r="I219" s="18" t="n"/>
      <c r="J219" s="18" t="n"/>
      <c r="K219" s="18" t="n"/>
      <c r="L219" s="18" t="n"/>
      <c r="M219" s="18" t="n"/>
      <c r="N219" s="18" t="n"/>
      <c r="O219" s="18" t="n"/>
      <c r="P219" s="20">
        <f>IF(B219="","",COUNTIF(D219:O219,"Pendiente")+COUNTIF(D219:O219,"Devuelto"))</f>
        <v/>
      </c>
      <c r="Q219" s="17">
        <f>IF(B219="","",IFERROR(P219*C219,0))</f>
        <v/>
      </c>
    </row>
    <row r="220">
      <c r="A220" s="13">
        <f>Socios!A220</f>
        <v/>
      </c>
      <c r="B220" s="23">
        <f>IF(Socios!B220="","",Socios!B220)</f>
        <v/>
      </c>
      <c r="C220" s="15">
        <f>IF(Socios!B220="","",Socios!H220)</f>
        <v/>
      </c>
      <c r="D220" s="18" t="n"/>
      <c r="E220" s="18" t="n"/>
      <c r="F220" s="18" t="n"/>
      <c r="G220" s="18" t="n"/>
      <c r="H220" s="18" t="n"/>
      <c r="I220" s="18" t="n"/>
      <c r="J220" s="18" t="n"/>
      <c r="K220" s="18" t="n"/>
      <c r="L220" s="18" t="n"/>
      <c r="M220" s="18" t="n"/>
      <c r="N220" s="18" t="n"/>
      <c r="O220" s="18" t="n"/>
      <c r="P220" s="20">
        <f>IF(B220="","",COUNTIF(D220:O220,"Pendiente")+COUNTIF(D220:O220,"Devuelto"))</f>
        <v/>
      </c>
      <c r="Q220" s="17">
        <f>IF(B220="","",IFERROR(P220*C220,0))</f>
        <v/>
      </c>
    </row>
    <row r="221">
      <c r="A221" s="13">
        <f>Socios!A221</f>
        <v/>
      </c>
      <c r="B221" s="23">
        <f>IF(Socios!B221="","",Socios!B221)</f>
        <v/>
      </c>
      <c r="C221" s="15">
        <f>IF(Socios!B221="","",Socios!H221)</f>
        <v/>
      </c>
      <c r="D221" s="18" t="n"/>
      <c r="E221" s="18" t="n"/>
      <c r="F221" s="18" t="n"/>
      <c r="G221" s="18" t="n"/>
      <c r="H221" s="18" t="n"/>
      <c r="I221" s="18" t="n"/>
      <c r="J221" s="18" t="n"/>
      <c r="K221" s="18" t="n"/>
      <c r="L221" s="18" t="n"/>
      <c r="M221" s="18" t="n"/>
      <c r="N221" s="18" t="n"/>
      <c r="O221" s="18" t="n"/>
      <c r="P221" s="20">
        <f>IF(B221="","",COUNTIF(D221:O221,"Pendiente")+COUNTIF(D221:O221,"Devuelto"))</f>
        <v/>
      </c>
      <c r="Q221" s="17">
        <f>IF(B221="","",IFERROR(P221*C221,0))</f>
        <v/>
      </c>
    </row>
    <row r="222">
      <c r="A222" s="13">
        <f>Socios!A222</f>
        <v/>
      </c>
      <c r="B222" s="23">
        <f>IF(Socios!B222="","",Socios!B222)</f>
        <v/>
      </c>
      <c r="C222" s="15">
        <f>IF(Socios!B222="","",Socios!H222)</f>
        <v/>
      </c>
      <c r="D222" s="18" t="n"/>
      <c r="E222" s="18" t="n"/>
      <c r="F222" s="18" t="n"/>
      <c r="G222" s="18" t="n"/>
      <c r="H222" s="18" t="n"/>
      <c r="I222" s="18" t="n"/>
      <c r="J222" s="18" t="n"/>
      <c r="K222" s="18" t="n"/>
      <c r="L222" s="18" t="n"/>
      <c r="M222" s="18" t="n"/>
      <c r="N222" s="18" t="n"/>
      <c r="O222" s="18" t="n"/>
      <c r="P222" s="20">
        <f>IF(B222="","",COUNTIF(D222:O222,"Pendiente")+COUNTIF(D222:O222,"Devuelto"))</f>
        <v/>
      </c>
      <c r="Q222" s="17">
        <f>IF(B222="","",IFERROR(P222*C222,0))</f>
        <v/>
      </c>
    </row>
    <row r="223">
      <c r="A223" s="13">
        <f>Socios!A223</f>
        <v/>
      </c>
      <c r="B223" s="23">
        <f>IF(Socios!B223="","",Socios!B223)</f>
        <v/>
      </c>
      <c r="C223" s="15">
        <f>IF(Socios!B223="","",Socios!H223)</f>
        <v/>
      </c>
      <c r="D223" s="18" t="n"/>
      <c r="E223" s="18" t="n"/>
      <c r="F223" s="18" t="n"/>
      <c r="G223" s="18" t="n"/>
      <c r="H223" s="18" t="n"/>
      <c r="I223" s="18" t="n"/>
      <c r="J223" s="18" t="n"/>
      <c r="K223" s="18" t="n"/>
      <c r="L223" s="18" t="n"/>
      <c r="M223" s="18" t="n"/>
      <c r="N223" s="18" t="n"/>
      <c r="O223" s="18" t="n"/>
      <c r="P223" s="20">
        <f>IF(B223="","",COUNTIF(D223:O223,"Pendiente")+COUNTIF(D223:O223,"Devuelto"))</f>
        <v/>
      </c>
      <c r="Q223" s="17">
        <f>IF(B223="","",IFERROR(P223*C223,0))</f>
        <v/>
      </c>
    </row>
    <row r="224">
      <c r="A224" s="13">
        <f>Socios!A224</f>
        <v/>
      </c>
      <c r="B224" s="23">
        <f>IF(Socios!B224="","",Socios!B224)</f>
        <v/>
      </c>
      <c r="C224" s="15">
        <f>IF(Socios!B224="","",Socios!H224)</f>
        <v/>
      </c>
      <c r="D224" s="18" t="n"/>
      <c r="E224" s="18" t="n"/>
      <c r="F224" s="18" t="n"/>
      <c r="G224" s="18" t="n"/>
      <c r="H224" s="18" t="n"/>
      <c r="I224" s="18" t="n"/>
      <c r="J224" s="18" t="n"/>
      <c r="K224" s="18" t="n"/>
      <c r="L224" s="18" t="n"/>
      <c r="M224" s="18" t="n"/>
      <c r="N224" s="18" t="n"/>
      <c r="O224" s="18" t="n"/>
      <c r="P224" s="20">
        <f>IF(B224="","",COUNTIF(D224:O224,"Pendiente")+COUNTIF(D224:O224,"Devuelto"))</f>
        <v/>
      </c>
      <c r="Q224" s="17">
        <f>IF(B224="","",IFERROR(P224*C224,0))</f>
        <v/>
      </c>
    </row>
    <row r="225">
      <c r="A225" s="13">
        <f>Socios!A225</f>
        <v/>
      </c>
      <c r="B225" s="23">
        <f>IF(Socios!B225="","",Socios!B225)</f>
        <v/>
      </c>
      <c r="C225" s="15">
        <f>IF(Socios!B225="","",Socios!H225)</f>
        <v/>
      </c>
      <c r="D225" s="18" t="n"/>
      <c r="E225" s="18" t="n"/>
      <c r="F225" s="18" t="n"/>
      <c r="G225" s="18" t="n"/>
      <c r="H225" s="18" t="n"/>
      <c r="I225" s="18" t="n"/>
      <c r="J225" s="18" t="n"/>
      <c r="K225" s="18" t="n"/>
      <c r="L225" s="18" t="n"/>
      <c r="M225" s="18" t="n"/>
      <c r="N225" s="18" t="n"/>
      <c r="O225" s="18" t="n"/>
      <c r="P225" s="20">
        <f>IF(B225="","",COUNTIF(D225:O225,"Pendiente")+COUNTIF(D225:O225,"Devuelto"))</f>
        <v/>
      </c>
      <c r="Q225" s="17">
        <f>IF(B225="","",IFERROR(P225*C225,0))</f>
        <v/>
      </c>
    </row>
    <row r="226">
      <c r="A226" s="13">
        <f>Socios!A226</f>
        <v/>
      </c>
      <c r="B226" s="23">
        <f>IF(Socios!B226="","",Socios!B226)</f>
        <v/>
      </c>
      <c r="C226" s="15">
        <f>IF(Socios!B226="","",Socios!H226)</f>
        <v/>
      </c>
      <c r="D226" s="18" t="n"/>
      <c r="E226" s="18" t="n"/>
      <c r="F226" s="18" t="n"/>
      <c r="G226" s="18" t="n"/>
      <c r="H226" s="18" t="n"/>
      <c r="I226" s="18" t="n"/>
      <c r="J226" s="18" t="n"/>
      <c r="K226" s="18" t="n"/>
      <c r="L226" s="18" t="n"/>
      <c r="M226" s="18" t="n"/>
      <c r="N226" s="18" t="n"/>
      <c r="O226" s="18" t="n"/>
      <c r="P226" s="20">
        <f>IF(B226="","",COUNTIF(D226:O226,"Pendiente")+COUNTIF(D226:O226,"Devuelto"))</f>
        <v/>
      </c>
      <c r="Q226" s="17">
        <f>IF(B226="","",IFERROR(P226*C226,0))</f>
        <v/>
      </c>
    </row>
    <row r="227">
      <c r="A227" s="13">
        <f>Socios!A227</f>
        <v/>
      </c>
      <c r="B227" s="23">
        <f>IF(Socios!B227="","",Socios!B227)</f>
        <v/>
      </c>
      <c r="C227" s="15">
        <f>IF(Socios!B227="","",Socios!H227)</f>
        <v/>
      </c>
      <c r="D227" s="18" t="n"/>
      <c r="E227" s="18" t="n"/>
      <c r="F227" s="18" t="n"/>
      <c r="G227" s="18" t="n"/>
      <c r="H227" s="18" t="n"/>
      <c r="I227" s="18" t="n"/>
      <c r="J227" s="18" t="n"/>
      <c r="K227" s="18" t="n"/>
      <c r="L227" s="18" t="n"/>
      <c r="M227" s="18" t="n"/>
      <c r="N227" s="18" t="n"/>
      <c r="O227" s="18" t="n"/>
      <c r="P227" s="20">
        <f>IF(B227="","",COUNTIF(D227:O227,"Pendiente")+COUNTIF(D227:O227,"Devuelto"))</f>
        <v/>
      </c>
      <c r="Q227" s="17">
        <f>IF(B227="","",IFERROR(P227*C227,0))</f>
        <v/>
      </c>
    </row>
    <row r="228">
      <c r="A228" s="13">
        <f>Socios!A228</f>
        <v/>
      </c>
      <c r="B228" s="23">
        <f>IF(Socios!B228="","",Socios!B228)</f>
        <v/>
      </c>
      <c r="C228" s="15">
        <f>IF(Socios!B228="","",Socios!H228)</f>
        <v/>
      </c>
      <c r="D228" s="18" t="n"/>
      <c r="E228" s="18" t="n"/>
      <c r="F228" s="18" t="n"/>
      <c r="G228" s="18" t="n"/>
      <c r="H228" s="18" t="n"/>
      <c r="I228" s="18" t="n"/>
      <c r="J228" s="18" t="n"/>
      <c r="K228" s="18" t="n"/>
      <c r="L228" s="18" t="n"/>
      <c r="M228" s="18" t="n"/>
      <c r="N228" s="18" t="n"/>
      <c r="O228" s="18" t="n"/>
      <c r="P228" s="20">
        <f>IF(B228="","",COUNTIF(D228:O228,"Pendiente")+COUNTIF(D228:O228,"Devuelto"))</f>
        <v/>
      </c>
      <c r="Q228" s="17">
        <f>IF(B228="","",IFERROR(P228*C228,0))</f>
        <v/>
      </c>
    </row>
    <row r="229">
      <c r="A229" s="13">
        <f>Socios!A229</f>
        <v/>
      </c>
      <c r="B229" s="23">
        <f>IF(Socios!B229="","",Socios!B229)</f>
        <v/>
      </c>
      <c r="C229" s="15">
        <f>IF(Socios!B229="","",Socios!H229)</f>
        <v/>
      </c>
      <c r="D229" s="18" t="n"/>
      <c r="E229" s="18" t="n"/>
      <c r="F229" s="18" t="n"/>
      <c r="G229" s="18" t="n"/>
      <c r="H229" s="18" t="n"/>
      <c r="I229" s="18" t="n"/>
      <c r="J229" s="18" t="n"/>
      <c r="K229" s="18" t="n"/>
      <c r="L229" s="18" t="n"/>
      <c r="M229" s="18" t="n"/>
      <c r="N229" s="18" t="n"/>
      <c r="O229" s="18" t="n"/>
      <c r="P229" s="20">
        <f>IF(B229="","",COUNTIF(D229:O229,"Pendiente")+COUNTIF(D229:O229,"Devuelto"))</f>
        <v/>
      </c>
      <c r="Q229" s="17">
        <f>IF(B229="","",IFERROR(P229*C229,0))</f>
        <v/>
      </c>
    </row>
    <row r="230">
      <c r="A230" s="13">
        <f>Socios!A230</f>
        <v/>
      </c>
      <c r="B230" s="23">
        <f>IF(Socios!B230="","",Socios!B230)</f>
        <v/>
      </c>
      <c r="C230" s="15">
        <f>IF(Socios!B230="","",Socios!H230)</f>
        <v/>
      </c>
      <c r="D230" s="18" t="n"/>
      <c r="E230" s="18" t="n"/>
      <c r="F230" s="18" t="n"/>
      <c r="G230" s="18" t="n"/>
      <c r="H230" s="18" t="n"/>
      <c r="I230" s="18" t="n"/>
      <c r="J230" s="18" t="n"/>
      <c r="K230" s="18" t="n"/>
      <c r="L230" s="18" t="n"/>
      <c r="M230" s="18" t="n"/>
      <c r="N230" s="18" t="n"/>
      <c r="O230" s="18" t="n"/>
      <c r="P230" s="20">
        <f>IF(B230="","",COUNTIF(D230:O230,"Pendiente")+COUNTIF(D230:O230,"Devuelto"))</f>
        <v/>
      </c>
      <c r="Q230" s="17">
        <f>IF(B230="","",IFERROR(P230*C230,0))</f>
        <v/>
      </c>
    </row>
    <row r="231">
      <c r="A231" s="13">
        <f>Socios!A231</f>
        <v/>
      </c>
      <c r="B231" s="23">
        <f>IF(Socios!B231="","",Socios!B231)</f>
        <v/>
      </c>
      <c r="C231" s="15">
        <f>IF(Socios!B231="","",Socios!H231)</f>
        <v/>
      </c>
      <c r="D231" s="18" t="n"/>
      <c r="E231" s="18" t="n"/>
      <c r="F231" s="18" t="n"/>
      <c r="G231" s="18" t="n"/>
      <c r="H231" s="18" t="n"/>
      <c r="I231" s="18" t="n"/>
      <c r="J231" s="18" t="n"/>
      <c r="K231" s="18" t="n"/>
      <c r="L231" s="18" t="n"/>
      <c r="M231" s="18" t="n"/>
      <c r="N231" s="18" t="n"/>
      <c r="O231" s="18" t="n"/>
      <c r="P231" s="20">
        <f>IF(B231="","",COUNTIF(D231:O231,"Pendiente")+COUNTIF(D231:O231,"Devuelto"))</f>
        <v/>
      </c>
      <c r="Q231" s="17">
        <f>IF(B231="","",IFERROR(P231*C231,0))</f>
        <v/>
      </c>
    </row>
    <row r="232">
      <c r="A232" s="13">
        <f>Socios!A232</f>
        <v/>
      </c>
      <c r="B232" s="23">
        <f>IF(Socios!B232="","",Socios!B232)</f>
        <v/>
      </c>
      <c r="C232" s="15">
        <f>IF(Socios!B232="","",Socios!H232)</f>
        <v/>
      </c>
      <c r="D232" s="18" t="n"/>
      <c r="E232" s="18" t="n"/>
      <c r="F232" s="18" t="n"/>
      <c r="G232" s="18" t="n"/>
      <c r="H232" s="18" t="n"/>
      <c r="I232" s="18" t="n"/>
      <c r="J232" s="18" t="n"/>
      <c r="K232" s="18" t="n"/>
      <c r="L232" s="18" t="n"/>
      <c r="M232" s="18" t="n"/>
      <c r="N232" s="18" t="n"/>
      <c r="O232" s="18" t="n"/>
      <c r="P232" s="20">
        <f>IF(B232="","",COUNTIF(D232:O232,"Pendiente")+COUNTIF(D232:O232,"Devuelto"))</f>
        <v/>
      </c>
      <c r="Q232" s="17">
        <f>IF(B232="","",IFERROR(P232*C232,0))</f>
        <v/>
      </c>
    </row>
    <row r="233">
      <c r="A233" s="13">
        <f>Socios!A233</f>
        <v/>
      </c>
      <c r="B233" s="23">
        <f>IF(Socios!B233="","",Socios!B233)</f>
        <v/>
      </c>
      <c r="C233" s="15">
        <f>IF(Socios!B233="","",Socios!H233)</f>
        <v/>
      </c>
      <c r="D233" s="18" t="n"/>
      <c r="E233" s="18" t="n"/>
      <c r="F233" s="18" t="n"/>
      <c r="G233" s="18" t="n"/>
      <c r="H233" s="18" t="n"/>
      <c r="I233" s="18" t="n"/>
      <c r="J233" s="18" t="n"/>
      <c r="K233" s="18" t="n"/>
      <c r="L233" s="18" t="n"/>
      <c r="M233" s="18" t="n"/>
      <c r="N233" s="18" t="n"/>
      <c r="O233" s="18" t="n"/>
      <c r="P233" s="20">
        <f>IF(B233="","",COUNTIF(D233:O233,"Pendiente")+COUNTIF(D233:O233,"Devuelto"))</f>
        <v/>
      </c>
      <c r="Q233" s="17">
        <f>IF(B233="","",IFERROR(P233*C233,0))</f>
        <v/>
      </c>
    </row>
    <row r="234">
      <c r="A234" s="13">
        <f>Socios!A234</f>
        <v/>
      </c>
      <c r="B234" s="23">
        <f>IF(Socios!B234="","",Socios!B234)</f>
        <v/>
      </c>
      <c r="C234" s="15">
        <f>IF(Socios!B234="","",Socios!H234)</f>
        <v/>
      </c>
      <c r="D234" s="18" t="n"/>
      <c r="E234" s="18" t="n"/>
      <c r="F234" s="18" t="n"/>
      <c r="G234" s="18" t="n"/>
      <c r="H234" s="18" t="n"/>
      <c r="I234" s="18" t="n"/>
      <c r="J234" s="18" t="n"/>
      <c r="K234" s="18" t="n"/>
      <c r="L234" s="18" t="n"/>
      <c r="M234" s="18" t="n"/>
      <c r="N234" s="18" t="n"/>
      <c r="O234" s="18" t="n"/>
      <c r="P234" s="20">
        <f>IF(B234="","",COUNTIF(D234:O234,"Pendiente")+COUNTIF(D234:O234,"Devuelto"))</f>
        <v/>
      </c>
      <c r="Q234" s="17">
        <f>IF(B234="","",IFERROR(P234*C234,0))</f>
        <v/>
      </c>
    </row>
    <row r="235">
      <c r="A235" s="13">
        <f>Socios!A235</f>
        <v/>
      </c>
      <c r="B235" s="23">
        <f>IF(Socios!B235="","",Socios!B235)</f>
        <v/>
      </c>
      <c r="C235" s="15">
        <f>IF(Socios!B235="","",Socios!H235)</f>
        <v/>
      </c>
      <c r="D235" s="18" t="n"/>
      <c r="E235" s="18" t="n"/>
      <c r="F235" s="18" t="n"/>
      <c r="G235" s="18" t="n"/>
      <c r="H235" s="18" t="n"/>
      <c r="I235" s="18" t="n"/>
      <c r="J235" s="18" t="n"/>
      <c r="K235" s="18" t="n"/>
      <c r="L235" s="18" t="n"/>
      <c r="M235" s="18" t="n"/>
      <c r="N235" s="18" t="n"/>
      <c r="O235" s="18" t="n"/>
      <c r="P235" s="20">
        <f>IF(B235="","",COUNTIF(D235:O235,"Pendiente")+COUNTIF(D235:O235,"Devuelto"))</f>
        <v/>
      </c>
      <c r="Q235" s="17">
        <f>IF(B235="","",IFERROR(P235*C235,0))</f>
        <v/>
      </c>
    </row>
    <row r="236">
      <c r="A236" s="13">
        <f>Socios!A236</f>
        <v/>
      </c>
      <c r="B236" s="23">
        <f>IF(Socios!B236="","",Socios!B236)</f>
        <v/>
      </c>
      <c r="C236" s="15">
        <f>IF(Socios!B236="","",Socios!H236)</f>
        <v/>
      </c>
      <c r="D236" s="18" t="n"/>
      <c r="E236" s="18" t="n"/>
      <c r="F236" s="18" t="n"/>
      <c r="G236" s="18" t="n"/>
      <c r="H236" s="18" t="n"/>
      <c r="I236" s="18" t="n"/>
      <c r="J236" s="18" t="n"/>
      <c r="K236" s="18" t="n"/>
      <c r="L236" s="18" t="n"/>
      <c r="M236" s="18" t="n"/>
      <c r="N236" s="18" t="n"/>
      <c r="O236" s="18" t="n"/>
      <c r="P236" s="20">
        <f>IF(B236="","",COUNTIF(D236:O236,"Pendiente")+COUNTIF(D236:O236,"Devuelto"))</f>
        <v/>
      </c>
      <c r="Q236" s="17">
        <f>IF(B236="","",IFERROR(P236*C236,0))</f>
        <v/>
      </c>
    </row>
    <row r="237">
      <c r="A237" s="13">
        <f>Socios!A237</f>
        <v/>
      </c>
      <c r="B237" s="23">
        <f>IF(Socios!B237="","",Socios!B237)</f>
        <v/>
      </c>
      <c r="C237" s="15">
        <f>IF(Socios!B237="","",Socios!H237)</f>
        <v/>
      </c>
      <c r="D237" s="18" t="n"/>
      <c r="E237" s="18" t="n"/>
      <c r="F237" s="18" t="n"/>
      <c r="G237" s="18" t="n"/>
      <c r="H237" s="18" t="n"/>
      <c r="I237" s="18" t="n"/>
      <c r="J237" s="18" t="n"/>
      <c r="K237" s="18" t="n"/>
      <c r="L237" s="18" t="n"/>
      <c r="M237" s="18" t="n"/>
      <c r="N237" s="18" t="n"/>
      <c r="O237" s="18" t="n"/>
      <c r="P237" s="20">
        <f>IF(B237="","",COUNTIF(D237:O237,"Pendiente")+COUNTIF(D237:O237,"Devuelto"))</f>
        <v/>
      </c>
      <c r="Q237" s="17">
        <f>IF(B237="","",IFERROR(P237*C237,0))</f>
        <v/>
      </c>
    </row>
    <row r="238">
      <c r="A238" s="13">
        <f>Socios!A238</f>
        <v/>
      </c>
      <c r="B238" s="23">
        <f>IF(Socios!B238="","",Socios!B238)</f>
        <v/>
      </c>
      <c r="C238" s="15">
        <f>IF(Socios!B238="","",Socios!H238)</f>
        <v/>
      </c>
      <c r="D238" s="18" t="n"/>
      <c r="E238" s="18" t="n"/>
      <c r="F238" s="18" t="n"/>
      <c r="G238" s="18" t="n"/>
      <c r="H238" s="18" t="n"/>
      <c r="I238" s="18" t="n"/>
      <c r="J238" s="18" t="n"/>
      <c r="K238" s="18" t="n"/>
      <c r="L238" s="18" t="n"/>
      <c r="M238" s="18" t="n"/>
      <c r="N238" s="18" t="n"/>
      <c r="O238" s="18" t="n"/>
      <c r="P238" s="20">
        <f>IF(B238="","",COUNTIF(D238:O238,"Pendiente")+COUNTIF(D238:O238,"Devuelto"))</f>
        <v/>
      </c>
      <c r="Q238" s="17">
        <f>IF(B238="","",IFERROR(P238*C238,0))</f>
        <v/>
      </c>
    </row>
    <row r="239">
      <c r="A239" s="13">
        <f>Socios!A239</f>
        <v/>
      </c>
      <c r="B239" s="23">
        <f>IF(Socios!B239="","",Socios!B239)</f>
        <v/>
      </c>
      <c r="C239" s="15">
        <f>IF(Socios!B239="","",Socios!H239)</f>
        <v/>
      </c>
      <c r="D239" s="18" t="n"/>
      <c r="E239" s="18" t="n"/>
      <c r="F239" s="18" t="n"/>
      <c r="G239" s="18" t="n"/>
      <c r="H239" s="18" t="n"/>
      <c r="I239" s="18" t="n"/>
      <c r="J239" s="18" t="n"/>
      <c r="K239" s="18" t="n"/>
      <c r="L239" s="18" t="n"/>
      <c r="M239" s="18" t="n"/>
      <c r="N239" s="18" t="n"/>
      <c r="O239" s="18" t="n"/>
      <c r="P239" s="20">
        <f>IF(B239="","",COUNTIF(D239:O239,"Pendiente")+COUNTIF(D239:O239,"Devuelto"))</f>
        <v/>
      </c>
      <c r="Q239" s="17">
        <f>IF(B239="","",IFERROR(P239*C239,0))</f>
        <v/>
      </c>
    </row>
    <row r="240">
      <c r="A240" s="13">
        <f>Socios!A240</f>
        <v/>
      </c>
      <c r="B240" s="23">
        <f>IF(Socios!B240="","",Socios!B240)</f>
        <v/>
      </c>
      <c r="C240" s="15">
        <f>IF(Socios!B240="","",Socios!H240)</f>
        <v/>
      </c>
      <c r="D240" s="18" t="n"/>
      <c r="E240" s="18" t="n"/>
      <c r="F240" s="18" t="n"/>
      <c r="G240" s="18" t="n"/>
      <c r="H240" s="18" t="n"/>
      <c r="I240" s="18" t="n"/>
      <c r="J240" s="18" t="n"/>
      <c r="K240" s="18" t="n"/>
      <c r="L240" s="18" t="n"/>
      <c r="M240" s="18" t="n"/>
      <c r="N240" s="18" t="n"/>
      <c r="O240" s="18" t="n"/>
      <c r="P240" s="20">
        <f>IF(B240="","",COUNTIF(D240:O240,"Pendiente")+COUNTIF(D240:O240,"Devuelto"))</f>
        <v/>
      </c>
      <c r="Q240" s="17">
        <f>IF(B240="","",IFERROR(P240*C240,0))</f>
        <v/>
      </c>
    </row>
    <row r="241">
      <c r="A241" s="13">
        <f>Socios!A241</f>
        <v/>
      </c>
      <c r="B241" s="23">
        <f>IF(Socios!B241="","",Socios!B241)</f>
        <v/>
      </c>
      <c r="C241" s="15">
        <f>IF(Socios!B241="","",Socios!H241)</f>
        <v/>
      </c>
      <c r="D241" s="18" t="n"/>
      <c r="E241" s="18" t="n"/>
      <c r="F241" s="18" t="n"/>
      <c r="G241" s="18" t="n"/>
      <c r="H241" s="18" t="n"/>
      <c r="I241" s="18" t="n"/>
      <c r="J241" s="18" t="n"/>
      <c r="K241" s="18" t="n"/>
      <c r="L241" s="18" t="n"/>
      <c r="M241" s="18" t="n"/>
      <c r="N241" s="18" t="n"/>
      <c r="O241" s="18" t="n"/>
      <c r="P241" s="20">
        <f>IF(B241="","",COUNTIF(D241:O241,"Pendiente")+COUNTIF(D241:O241,"Devuelto"))</f>
        <v/>
      </c>
      <c r="Q241" s="17">
        <f>IF(B241="","",IFERROR(P241*C241,0))</f>
        <v/>
      </c>
    </row>
    <row r="242">
      <c r="A242" s="13">
        <f>Socios!A242</f>
        <v/>
      </c>
      <c r="B242" s="23">
        <f>IF(Socios!B242="","",Socios!B242)</f>
        <v/>
      </c>
      <c r="C242" s="15">
        <f>IF(Socios!B242="","",Socios!H242)</f>
        <v/>
      </c>
      <c r="D242" s="18" t="n"/>
      <c r="E242" s="18" t="n"/>
      <c r="F242" s="18" t="n"/>
      <c r="G242" s="18" t="n"/>
      <c r="H242" s="18" t="n"/>
      <c r="I242" s="18" t="n"/>
      <c r="J242" s="18" t="n"/>
      <c r="K242" s="18" t="n"/>
      <c r="L242" s="18" t="n"/>
      <c r="M242" s="18" t="n"/>
      <c r="N242" s="18" t="n"/>
      <c r="O242" s="18" t="n"/>
      <c r="P242" s="20">
        <f>IF(B242="","",COUNTIF(D242:O242,"Pendiente")+COUNTIF(D242:O242,"Devuelto"))</f>
        <v/>
      </c>
      <c r="Q242" s="17">
        <f>IF(B242="","",IFERROR(P242*C242,0))</f>
        <v/>
      </c>
    </row>
    <row r="243">
      <c r="A243" s="13">
        <f>Socios!A243</f>
        <v/>
      </c>
      <c r="B243" s="23">
        <f>IF(Socios!B243="","",Socios!B243)</f>
        <v/>
      </c>
      <c r="C243" s="15">
        <f>IF(Socios!B243="","",Socios!H243)</f>
        <v/>
      </c>
      <c r="D243" s="18" t="n"/>
      <c r="E243" s="18" t="n"/>
      <c r="F243" s="18" t="n"/>
      <c r="G243" s="18" t="n"/>
      <c r="H243" s="18" t="n"/>
      <c r="I243" s="18" t="n"/>
      <c r="J243" s="18" t="n"/>
      <c r="K243" s="18" t="n"/>
      <c r="L243" s="18" t="n"/>
      <c r="M243" s="18" t="n"/>
      <c r="N243" s="18" t="n"/>
      <c r="O243" s="18" t="n"/>
      <c r="P243" s="20">
        <f>IF(B243="","",COUNTIF(D243:O243,"Pendiente")+COUNTIF(D243:O243,"Devuelto"))</f>
        <v/>
      </c>
      <c r="Q243" s="17">
        <f>IF(B243="","",IFERROR(P243*C243,0))</f>
        <v/>
      </c>
    </row>
    <row r="244">
      <c r="A244" s="13">
        <f>Socios!A244</f>
        <v/>
      </c>
      <c r="B244" s="23">
        <f>IF(Socios!B244="","",Socios!B244)</f>
        <v/>
      </c>
      <c r="C244" s="15">
        <f>IF(Socios!B244="","",Socios!H244)</f>
        <v/>
      </c>
      <c r="D244" s="18" t="n"/>
      <c r="E244" s="18" t="n"/>
      <c r="F244" s="18" t="n"/>
      <c r="G244" s="18" t="n"/>
      <c r="H244" s="18" t="n"/>
      <c r="I244" s="18" t="n"/>
      <c r="J244" s="18" t="n"/>
      <c r="K244" s="18" t="n"/>
      <c r="L244" s="18" t="n"/>
      <c r="M244" s="18" t="n"/>
      <c r="N244" s="18" t="n"/>
      <c r="O244" s="18" t="n"/>
      <c r="P244" s="20">
        <f>IF(B244="","",COUNTIF(D244:O244,"Pendiente")+COUNTIF(D244:O244,"Devuelto"))</f>
        <v/>
      </c>
      <c r="Q244" s="17">
        <f>IF(B244="","",IFERROR(P244*C244,0))</f>
        <v/>
      </c>
    </row>
    <row r="245">
      <c r="A245" s="13">
        <f>Socios!A245</f>
        <v/>
      </c>
      <c r="B245" s="23">
        <f>IF(Socios!B245="","",Socios!B245)</f>
        <v/>
      </c>
      <c r="C245" s="15">
        <f>IF(Socios!B245="","",Socios!H245)</f>
        <v/>
      </c>
      <c r="D245" s="18" t="n"/>
      <c r="E245" s="18" t="n"/>
      <c r="F245" s="18" t="n"/>
      <c r="G245" s="18" t="n"/>
      <c r="H245" s="18" t="n"/>
      <c r="I245" s="18" t="n"/>
      <c r="J245" s="18" t="n"/>
      <c r="K245" s="18" t="n"/>
      <c r="L245" s="18" t="n"/>
      <c r="M245" s="18" t="n"/>
      <c r="N245" s="18" t="n"/>
      <c r="O245" s="18" t="n"/>
      <c r="P245" s="20">
        <f>IF(B245="","",COUNTIF(D245:O245,"Pendiente")+COUNTIF(D245:O245,"Devuelto"))</f>
        <v/>
      </c>
      <c r="Q245" s="17">
        <f>IF(B245="","",IFERROR(P245*C245,0))</f>
        <v/>
      </c>
    </row>
    <row r="246">
      <c r="A246" s="13">
        <f>Socios!A246</f>
        <v/>
      </c>
      <c r="B246" s="23">
        <f>IF(Socios!B246="","",Socios!B246)</f>
        <v/>
      </c>
      <c r="C246" s="15">
        <f>IF(Socios!B246="","",Socios!H246)</f>
        <v/>
      </c>
      <c r="D246" s="18" t="n"/>
      <c r="E246" s="18" t="n"/>
      <c r="F246" s="18" t="n"/>
      <c r="G246" s="18" t="n"/>
      <c r="H246" s="18" t="n"/>
      <c r="I246" s="18" t="n"/>
      <c r="J246" s="18" t="n"/>
      <c r="K246" s="18" t="n"/>
      <c r="L246" s="18" t="n"/>
      <c r="M246" s="18" t="n"/>
      <c r="N246" s="18" t="n"/>
      <c r="O246" s="18" t="n"/>
      <c r="P246" s="20">
        <f>IF(B246="","",COUNTIF(D246:O246,"Pendiente")+COUNTIF(D246:O246,"Devuelto"))</f>
        <v/>
      </c>
      <c r="Q246" s="17">
        <f>IF(B246="","",IFERROR(P246*C246,0))</f>
        <v/>
      </c>
    </row>
    <row r="247">
      <c r="A247" s="13">
        <f>Socios!A247</f>
        <v/>
      </c>
      <c r="B247" s="23">
        <f>IF(Socios!B247="","",Socios!B247)</f>
        <v/>
      </c>
      <c r="C247" s="15">
        <f>IF(Socios!B247="","",Socios!H247)</f>
        <v/>
      </c>
      <c r="D247" s="18" t="n"/>
      <c r="E247" s="18" t="n"/>
      <c r="F247" s="18" t="n"/>
      <c r="G247" s="18" t="n"/>
      <c r="H247" s="18" t="n"/>
      <c r="I247" s="18" t="n"/>
      <c r="J247" s="18" t="n"/>
      <c r="K247" s="18" t="n"/>
      <c r="L247" s="18" t="n"/>
      <c r="M247" s="18" t="n"/>
      <c r="N247" s="18" t="n"/>
      <c r="O247" s="18" t="n"/>
      <c r="P247" s="20">
        <f>IF(B247="","",COUNTIF(D247:O247,"Pendiente")+COUNTIF(D247:O247,"Devuelto"))</f>
        <v/>
      </c>
      <c r="Q247" s="17">
        <f>IF(B247="","",IFERROR(P247*C247,0))</f>
        <v/>
      </c>
    </row>
    <row r="248">
      <c r="A248" s="13">
        <f>Socios!A248</f>
        <v/>
      </c>
      <c r="B248" s="23">
        <f>IF(Socios!B248="","",Socios!B248)</f>
        <v/>
      </c>
      <c r="C248" s="15">
        <f>IF(Socios!B248="","",Socios!H248)</f>
        <v/>
      </c>
      <c r="D248" s="18" t="n"/>
      <c r="E248" s="18" t="n"/>
      <c r="F248" s="18" t="n"/>
      <c r="G248" s="18" t="n"/>
      <c r="H248" s="18" t="n"/>
      <c r="I248" s="18" t="n"/>
      <c r="J248" s="18" t="n"/>
      <c r="K248" s="18" t="n"/>
      <c r="L248" s="18" t="n"/>
      <c r="M248" s="18" t="n"/>
      <c r="N248" s="18" t="n"/>
      <c r="O248" s="18" t="n"/>
      <c r="P248" s="20">
        <f>IF(B248="","",COUNTIF(D248:O248,"Pendiente")+COUNTIF(D248:O248,"Devuelto"))</f>
        <v/>
      </c>
      <c r="Q248" s="17">
        <f>IF(B248="","",IFERROR(P248*C248,0))</f>
        <v/>
      </c>
    </row>
    <row r="249">
      <c r="A249" s="13">
        <f>Socios!A249</f>
        <v/>
      </c>
      <c r="B249" s="23">
        <f>IF(Socios!B249="","",Socios!B249)</f>
        <v/>
      </c>
      <c r="C249" s="15">
        <f>IF(Socios!B249="","",Socios!H249)</f>
        <v/>
      </c>
      <c r="D249" s="18" t="n"/>
      <c r="E249" s="18" t="n"/>
      <c r="F249" s="18" t="n"/>
      <c r="G249" s="18" t="n"/>
      <c r="H249" s="18" t="n"/>
      <c r="I249" s="18" t="n"/>
      <c r="J249" s="18" t="n"/>
      <c r="K249" s="18" t="n"/>
      <c r="L249" s="18" t="n"/>
      <c r="M249" s="18" t="n"/>
      <c r="N249" s="18" t="n"/>
      <c r="O249" s="18" t="n"/>
      <c r="P249" s="20">
        <f>IF(B249="","",COUNTIF(D249:O249,"Pendiente")+COUNTIF(D249:O249,"Devuelto"))</f>
        <v/>
      </c>
      <c r="Q249" s="17">
        <f>IF(B249="","",IFERROR(P249*C249,0))</f>
        <v/>
      </c>
    </row>
    <row r="250">
      <c r="A250" s="13">
        <f>Socios!A250</f>
        <v/>
      </c>
      <c r="B250" s="23">
        <f>IF(Socios!B250="","",Socios!B250)</f>
        <v/>
      </c>
      <c r="C250" s="15">
        <f>IF(Socios!B250="","",Socios!H250)</f>
        <v/>
      </c>
      <c r="D250" s="18" t="n"/>
      <c r="E250" s="18" t="n"/>
      <c r="F250" s="18" t="n"/>
      <c r="G250" s="18" t="n"/>
      <c r="H250" s="18" t="n"/>
      <c r="I250" s="18" t="n"/>
      <c r="J250" s="18" t="n"/>
      <c r="K250" s="18" t="n"/>
      <c r="L250" s="18" t="n"/>
      <c r="M250" s="18" t="n"/>
      <c r="N250" s="18" t="n"/>
      <c r="O250" s="18" t="n"/>
      <c r="P250" s="20">
        <f>IF(B250="","",COUNTIF(D250:O250,"Pendiente")+COUNTIF(D250:O250,"Devuelto"))</f>
        <v/>
      </c>
      <c r="Q250" s="17">
        <f>IF(B250="","",IFERROR(P250*C250,0))</f>
        <v/>
      </c>
    </row>
    <row r="251">
      <c r="A251" s="13">
        <f>Socios!A251</f>
        <v/>
      </c>
      <c r="B251" s="23">
        <f>IF(Socios!B251="","",Socios!B251)</f>
        <v/>
      </c>
      <c r="C251" s="15">
        <f>IF(Socios!B251="","",Socios!H251)</f>
        <v/>
      </c>
      <c r="D251" s="18" t="n"/>
      <c r="E251" s="18" t="n"/>
      <c r="F251" s="18" t="n"/>
      <c r="G251" s="18" t="n"/>
      <c r="H251" s="18" t="n"/>
      <c r="I251" s="18" t="n"/>
      <c r="J251" s="18" t="n"/>
      <c r="K251" s="18" t="n"/>
      <c r="L251" s="18" t="n"/>
      <c r="M251" s="18" t="n"/>
      <c r="N251" s="18" t="n"/>
      <c r="O251" s="18" t="n"/>
      <c r="P251" s="20">
        <f>IF(B251="","",COUNTIF(D251:O251,"Pendiente")+COUNTIF(D251:O251,"Devuelto"))</f>
        <v/>
      </c>
      <c r="Q251" s="17">
        <f>IF(B251="","",IFERROR(P251*C251,0))</f>
        <v/>
      </c>
    </row>
    <row r="252">
      <c r="A252" s="13">
        <f>Socios!A252</f>
        <v/>
      </c>
      <c r="B252" s="23">
        <f>IF(Socios!B252="","",Socios!B252)</f>
        <v/>
      </c>
      <c r="C252" s="15">
        <f>IF(Socios!B252="","",Socios!H252)</f>
        <v/>
      </c>
      <c r="D252" s="18" t="n"/>
      <c r="E252" s="18" t="n"/>
      <c r="F252" s="18" t="n"/>
      <c r="G252" s="18" t="n"/>
      <c r="H252" s="18" t="n"/>
      <c r="I252" s="18" t="n"/>
      <c r="J252" s="18" t="n"/>
      <c r="K252" s="18" t="n"/>
      <c r="L252" s="18" t="n"/>
      <c r="M252" s="18" t="n"/>
      <c r="N252" s="18" t="n"/>
      <c r="O252" s="18" t="n"/>
      <c r="P252" s="20">
        <f>IF(B252="","",COUNTIF(D252:O252,"Pendiente")+COUNTIF(D252:O252,"Devuelto"))</f>
        <v/>
      </c>
      <c r="Q252" s="17">
        <f>IF(B252="","",IFERROR(P252*C252,0))</f>
        <v/>
      </c>
    </row>
    <row r="253">
      <c r="A253" s="13">
        <f>Socios!A253</f>
        <v/>
      </c>
      <c r="B253" s="23">
        <f>IF(Socios!B253="","",Socios!B253)</f>
        <v/>
      </c>
      <c r="C253" s="15">
        <f>IF(Socios!B253="","",Socios!H253)</f>
        <v/>
      </c>
      <c r="D253" s="18" t="n"/>
      <c r="E253" s="18" t="n"/>
      <c r="F253" s="18" t="n"/>
      <c r="G253" s="18" t="n"/>
      <c r="H253" s="18" t="n"/>
      <c r="I253" s="18" t="n"/>
      <c r="J253" s="18" t="n"/>
      <c r="K253" s="18" t="n"/>
      <c r="L253" s="18" t="n"/>
      <c r="M253" s="18" t="n"/>
      <c r="N253" s="18" t="n"/>
      <c r="O253" s="18" t="n"/>
      <c r="P253" s="20">
        <f>IF(B253="","",COUNTIF(D253:O253,"Pendiente")+COUNTIF(D253:O253,"Devuelto"))</f>
        <v/>
      </c>
      <c r="Q253" s="17">
        <f>IF(B253="","",IFERROR(P253*C253,0))</f>
        <v/>
      </c>
    </row>
    <row r="254">
      <c r="A254" s="13">
        <f>Socios!A254</f>
        <v/>
      </c>
      <c r="B254" s="23">
        <f>IF(Socios!B254="","",Socios!B254)</f>
        <v/>
      </c>
      <c r="C254" s="15">
        <f>IF(Socios!B254="","",Socios!H254)</f>
        <v/>
      </c>
      <c r="D254" s="18" t="n"/>
      <c r="E254" s="18" t="n"/>
      <c r="F254" s="18" t="n"/>
      <c r="G254" s="18" t="n"/>
      <c r="H254" s="18" t="n"/>
      <c r="I254" s="18" t="n"/>
      <c r="J254" s="18" t="n"/>
      <c r="K254" s="18" t="n"/>
      <c r="L254" s="18" t="n"/>
      <c r="M254" s="18" t="n"/>
      <c r="N254" s="18" t="n"/>
      <c r="O254" s="18" t="n"/>
      <c r="P254" s="20">
        <f>IF(B254="","",COUNTIF(D254:O254,"Pendiente")+COUNTIF(D254:O254,"Devuelto"))</f>
        <v/>
      </c>
      <c r="Q254" s="17">
        <f>IF(B254="","",IFERROR(P254*C254,0))</f>
        <v/>
      </c>
    </row>
    <row r="255">
      <c r="A255" s="13">
        <f>Socios!A255</f>
        <v/>
      </c>
      <c r="B255" s="23">
        <f>IF(Socios!B255="","",Socios!B255)</f>
        <v/>
      </c>
      <c r="C255" s="15">
        <f>IF(Socios!B255="","",Socios!H255)</f>
        <v/>
      </c>
      <c r="D255" s="18" t="n"/>
      <c r="E255" s="18" t="n"/>
      <c r="F255" s="18" t="n"/>
      <c r="G255" s="18" t="n"/>
      <c r="H255" s="18" t="n"/>
      <c r="I255" s="18" t="n"/>
      <c r="J255" s="18" t="n"/>
      <c r="K255" s="18" t="n"/>
      <c r="L255" s="18" t="n"/>
      <c r="M255" s="18" t="n"/>
      <c r="N255" s="18" t="n"/>
      <c r="O255" s="18" t="n"/>
      <c r="P255" s="20">
        <f>IF(B255="","",COUNTIF(D255:O255,"Pendiente")+COUNTIF(D255:O255,"Devuelto"))</f>
        <v/>
      </c>
      <c r="Q255" s="17">
        <f>IF(B255="","",IFERROR(P255*C255,0))</f>
        <v/>
      </c>
    </row>
    <row r="256">
      <c r="A256" s="13">
        <f>Socios!A256</f>
        <v/>
      </c>
      <c r="B256" s="23">
        <f>IF(Socios!B256="","",Socios!B256)</f>
        <v/>
      </c>
      <c r="C256" s="15">
        <f>IF(Socios!B256="","",Socios!H256)</f>
        <v/>
      </c>
      <c r="D256" s="18" t="n"/>
      <c r="E256" s="18" t="n"/>
      <c r="F256" s="18" t="n"/>
      <c r="G256" s="18" t="n"/>
      <c r="H256" s="18" t="n"/>
      <c r="I256" s="18" t="n"/>
      <c r="J256" s="18" t="n"/>
      <c r="K256" s="18" t="n"/>
      <c r="L256" s="18" t="n"/>
      <c r="M256" s="18" t="n"/>
      <c r="N256" s="18" t="n"/>
      <c r="O256" s="18" t="n"/>
      <c r="P256" s="20">
        <f>IF(B256="","",COUNTIF(D256:O256,"Pendiente")+COUNTIF(D256:O256,"Devuelto"))</f>
        <v/>
      </c>
      <c r="Q256" s="17">
        <f>IF(B256="","",IFERROR(P256*C256,0))</f>
        <v/>
      </c>
    </row>
    <row r="257">
      <c r="A257" s="13">
        <f>Socios!A257</f>
        <v/>
      </c>
      <c r="B257" s="23">
        <f>IF(Socios!B257="","",Socios!B257)</f>
        <v/>
      </c>
      <c r="C257" s="15">
        <f>IF(Socios!B257="","",Socios!H257)</f>
        <v/>
      </c>
      <c r="D257" s="18" t="n"/>
      <c r="E257" s="18" t="n"/>
      <c r="F257" s="18" t="n"/>
      <c r="G257" s="18" t="n"/>
      <c r="H257" s="18" t="n"/>
      <c r="I257" s="18" t="n"/>
      <c r="J257" s="18" t="n"/>
      <c r="K257" s="18" t="n"/>
      <c r="L257" s="18" t="n"/>
      <c r="M257" s="18" t="n"/>
      <c r="N257" s="18" t="n"/>
      <c r="O257" s="18" t="n"/>
      <c r="P257" s="20">
        <f>IF(B257="","",COUNTIF(D257:O257,"Pendiente")+COUNTIF(D257:O257,"Devuelto"))</f>
        <v/>
      </c>
      <c r="Q257" s="17">
        <f>IF(B257="","",IFERROR(P257*C257,0))</f>
        <v/>
      </c>
    </row>
    <row r="258">
      <c r="A258" s="13">
        <f>Socios!A258</f>
        <v/>
      </c>
      <c r="B258" s="23">
        <f>IF(Socios!B258="","",Socios!B258)</f>
        <v/>
      </c>
      <c r="C258" s="15">
        <f>IF(Socios!B258="","",Socios!H258)</f>
        <v/>
      </c>
      <c r="D258" s="18" t="n"/>
      <c r="E258" s="18" t="n"/>
      <c r="F258" s="18" t="n"/>
      <c r="G258" s="18" t="n"/>
      <c r="H258" s="18" t="n"/>
      <c r="I258" s="18" t="n"/>
      <c r="J258" s="18" t="n"/>
      <c r="K258" s="18" t="n"/>
      <c r="L258" s="18" t="n"/>
      <c r="M258" s="18" t="n"/>
      <c r="N258" s="18" t="n"/>
      <c r="O258" s="18" t="n"/>
      <c r="P258" s="20">
        <f>IF(B258="","",COUNTIF(D258:O258,"Pendiente")+COUNTIF(D258:O258,"Devuelto"))</f>
        <v/>
      </c>
      <c r="Q258" s="17">
        <f>IF(B258="","",IFERROR(P258*C258,0))</f>
        <v/>
      </c>
    </row>
    <row r="259">
      <c r="A259" s="13">
        <f>Socios!A259</f>
        <v/>
      </c>
      <c r="B259" s="23">
        <f>IF(Socios!B259="","",Socios!B259)</f>
        <v/>
      </c>
      <c r="C259" s="15">
        <f>IF(Socios!B259="","",Socios!H259)</f>
        <v/>
      </c>
      <c r="D259" s="18" t="n"/>
      <c r="E259" s="18" t="n"/>
      <c r="F259" s="18" t="n"/>
      <c r="G259" s="18" t="n"/>
      <c r="H259" s="18" t="n"/>
      <c r="I259" s="18" t="n"/>
      <c r="J259" s="18" t="n"/>
      <c r="K259" s="18" t="n"/>
      <c r="L259" s="18" t="n"/>
      <c r="M259" s="18" t="n"/>
      <c r="N259" s="18" t="n"/>
      <c r="O259" s="18" t="n"/>
      <c r="P259" s="20">
        <f>IF(B259="","",COUNTIF(D259:O259,"Pendiente")+COUNTIF(D259:O259,"Devuelto"))</f>
        <v/>
      </c>
      <c r="Q259" s="17">
        <f>IF(B259="","",IFERROR(P259*C259,0))</f>
        <v/>
      </c>
    </row>
    <row r="260">
      <c r="A260" s="13">
        <f>Socios!A260</f>
        <v/>
      </c>
      <c r="B260" s="23">
        <f>IF(Socios!B260="","",Socios!B260)</f>
        <v/>
      </c>
      <c r="C260" s="15">
        <f>IF(Socios!B260="","",Socios!H260)</f>
        <v/>
      </c>
      <c r="D260" s="18" t="n"/>
      <c r="E260" s="18" t="n"/>
      <c r="F260" s="18" t="n"/>
      <c r="G260" s="18" t="n"/>
      <c r="H260" s="18" t="n"/>
      <c r="I260" s="18" t="n"/>
      <c r="J260" s="18" t="n"/>
      <c r="K260" s="18" t="n"/>
      <c r="L260" s="18" t="n"/>
      <c r="M260" s="18" t="n"/>
      <c r="N260" s="18" t="n"/>
      <c r="O260" s="18" t="n"/>
      <c r="P260" s="20">
        <f>IF(B260="","",COUNTIF(D260:O260,"Pendiente")+COUNTIF(D260:O260,"Devuelto"))</f>
        <v/>
      </c>
      <c r="Q260" s="17">
        <f>IF(B260="","",IFERROR(P260*C260,0))</f>
        <v/>
      </c>
    </row>
    <row r="261">
      <c r="A261" s="13">
        <f>Socios!A261</f>
        <v/>
      </c>
      <c r="B261" s="23">
        <f>IF(Socios!B261="","",Socios!B261)</f>
        <v/>
      </c>
      <c r="C261" s="15">
        <f>IF(Socios!B261="","",Socios!H261)</f>
        <v/>
      </c>
      <c r="D261" s="18" t="n"/>
      <c r="E261" s="18" t="n"/>
      <c r="F261" s="18" t="n"/>
      <c r="G261" s="18" t="n"/>
      <c r="H261" s="18" t="n"/>
      <c r="I261" s="18" t="n"/>
      <c r="J261" s="18" t="n"/>
      <c r="K261" s="18" t="n"/>
      <c r="L261" s="18" t="n"/>
      <c r="M261" s="18" t="n"/>
      <c r="N261" s="18" t="n"/>
      <c r="O261" s="18" t="n"/>
      <c r="P261" s="20">
        <f>IF(B261="","",COUNTIF(D261:O261,"Pendiente")+COUNTIF(D261:O261,"Devuelto"))</f>
        <v/>
      </c>
      <c r="Q261" s="17">
        <f>IF(B261="","",IFERROR(P261*C261,0))</f>
        <v/>
      </c>
    </row>
    <row r="262">
      <c r="A262" s="13">
        <f>Socios!A262</f>
        <v/>
      </c>
      <c r="B262" s="23">
        <f>IF(Socios!B262="","",Socios!B262)</f>
        <v/>
      </c>
      <c r="C262" s="15">
        <f>IF(Socios!B262="","",Socios!H262)</f>
        <v/>
      </c>
      <c r="D262" s="18" t="n"/>
      <c r="E262" s="18" t="n"/>
      <c r="F262" s="18" t="n"/>
      <c r="G262" s="18" t="n"/>
      <c r="H262" s="18" t="n"/>
      <c r="I262" s="18" t="n"/>
      <c r="J262" s="18" t="n"/>
      <c r="K262" s="18" t="n"/>
      <c r="L262" s="18" t="n"/>
      <c r="M262" s="18" t="n"/>
      <c r="N262" s="18" t="n"/>
      <c r="O262" s="18" t="n"/>
      <c r="P262" s="20">
        <f>IF(B262="","",COUNTIF(D262:O262,"Pendiente")+COUNTIF(D262:O262,"Devuelto"))</f>
        <v/>
      </c>
      <c r="Q262" s="17">
        <f>IF(B262="","",IFERROR(P262*C262,0))</f>
        <v/>
      </c>
    </row>
    <row r="263">
      <c r="A263" s="13">
        <f>Socios!A263</f>
        <v/>
      </c>
      <c r="B263" s="23">
        <f>IF(Socios!B263="","",Socios!B263)</f>
        <v/>
      </c>
      <c r="C263" s="15">
        <f>IF(Socios!B263="","",Socios!H263)</f>
        <v/>
      </c>
      <c r="D263" s="18" t="n"/>
      <c r="E263" s="18" t="n"/>
      <c r="F263" s="18" t="n"/>
      <c r="G263" s="18" t="n"/>
      <c r="H263" s="18" t="n"/>
      <c r="I263" s="18" t="n"/>
      <c r="J263" s="18" t="n"/>
      <c r="K263" s="18" t="n"/>
      <c r="L263" s="18" t="n"/>
      <c r="M263" s="18" t="n"/>
      <c r="N263" s="18" t="n"/>
      <c r="O263" s="18" t="n"/>
      <c r="P263" s="20">
        <f>IF(B263="","",COUNTIF(D263:O263,"Pendiente")+COUNTIF(D263:O263,"Devuelto"))</f>
        <v/>
      </c>
      <c r="Q263" s="17">
        <f>IF(B263="","",IFERROR(P263*C263,0))</f>
        <v/>
      </c>
    </row>
    <row r="264">
      <c r="A264" s="13">
        <f>Socios!A264</f>
        <v/>
      </c>
      <c r="B264" s="23">
        <f>IF(Socios!B264="","",Socios!B264)</f>
        <v/>
      </c>
      <c r="C264" s="15">
        <f>IF(Socios!B264="","",Socios!H264)</f>
        <v/>
      </c>
      <c r="D264" s="18" t="n"/>
      <c r="E264" s="18" t="n"/>
      <c r="F264" s="18" t="n"/>
      <c r="G264" s="18" t="n"/>
      <c r="H264" s="18" t="n"/>
      <c r="I264" s="18" t="n"/>
      <c r="J264" s="18" t="n"/>
      <c r="K264" s="18" t="n"/>
      <c r="L264" s="18" t="n"/>
      <c r="M264" s="18" t="n"/>
      <c r="N264" s="18" t="n"/>
      <c r="O264" s="18" t="n"/>
      <c r="P264" s="20">
        <f>IF(B264="","",COUNTIF(D264:O264,"Pendiente")+COUNTIF(D264:O264,"Devuelto"))</f>
        <v/>
      </c>
      <c r="Q264" s="17">
        <f>IF(B264="","",IFERROR(P264*C264,0))</f>
        <v/>
      </c>
    </row>
    <row r="265">
      <c r="A265" s="13">
        <f>Socios!A265</f>
        <v/>
      </c>
      <c r="B265" s="23">
        <f>IF(Socios!B265="","",Socios!B265)</f>
        <v/>
      </c>
      <c r="C265" s="15">
        <f>IF(Socios!B265="","",Socios!H265)</f>
        <v/>
      </c>
      <c r="D265" s="18" t="n"/>
      <c r="E265" s="18" t="n"/>
      <c r="F265" s="18" t="n"/>
      <c r="G265" s="18" t="n"/>
      <c r="H265" s="18" t="n"/>
      <c r="I265" s="18" t="n"/>
      <c r="J265" s="18" t="n"/>
      <c r="K265" s="18" t="n"/>
      <c r="L265" s="18" t="n"/>
      <c r="M265" s="18" t="n"/>
      <c r="N265" s="18" t="n"/>
      <c r="O265" s="18" t="n"/>
      <c r="P265" s="20">
        <f>IF(B265="","",COUNTIF(D265:O265,"Pendiente")+COUNTIF(D265:O265,"Devuelto"))</f>
        <v/>
      </c>
      <c r="Q265" s="17">
        <f>IF(B265="","",IFERROR(P265*C265,0))</f>
        <v/>
      </c>
    </row>
    <row r="266">
      <c r="A266" s="13">
        <f>Socios!A266</f>
        <v/>
      </c>
      <c r="B266" s="23">
        <f>IF(Socios!B266="","",Socios!B266)</f>
        <v/>
      </c>
      <c r="C266" s="15">
        <f>IF(Socios!B266="","",Socios!H266)</f>
        <v/>
      </c>
      <c r="D266" s="18" t="n"/>
      <c r="E266" s="18" t="n"/>
      <c r="F266" s="18" t="n"/>
      <c r="G266" s="18" t="n"/>
      <c r="H266" s="18" t="n"/>
      <c r="I266" s="18" t="n"/>
      <c r="J266" s="18" t="n"/>
      <c r="K266" s="18" t="n"/>
      <c r="L266" s="18" t="n"/>
      <c r="M266" s="18" t="n"/>
      <c r="N266" s="18" t="n"/>
      <c r="O266" s="18" t="n"/>
      <c r="P266" s="20">
        <f>IF(B266="","",COUNTIF(D266:O266,"Pendiente")+COUNTIF(D266:O266,"Devuelto"))</f>
        <v/>
      </c>
      <c r="Q266" s="17">
        <f>IF(B266="","",IFERROR(P266*C266,0))</f>
        <v/>
      </c>
    </row>
    <row r="267">
      <c r="A267" s="13">
        <f>Socios!A267</f>
        <v/>
      </c>
      <c r="B267" s="23">
        <f>IF(Socios!B267="","",Socios!B267)</f>
        <v/>
      </c>
      <c r="C267" s="15">
        <f>IF(Socios!B267="","",Socios!H267)</f>
        <v/>
      </c>
      <c r="D267" s="18" t="n"/>
      <c r="E267" s="18" t="n"/>
      <c r="F267" s="18" t="n"/>
      <c r="G267" s="18" t="n"/>
      <c r="H267" s="18" t="n"/>
      <c r="I267" s="18" t="n"/>
      <c r="J267" s="18" t="n"/>
      <c r="K267" s="18" t="n"/>
      <c r="L267" s="18" t="n"/>
      <c r="M267" s="18" t="n"/>
      <c r="N267" s="18" t="n"/>
      <c r="O267" s="18" t="n"/>
      <c r="P267" s="20">
        <f>IF(B267="","",COUNTIF(D267:O267,"Pendiente")+COUNTIF(D267:O267,"Devuelto"))</f>
        <v/>
      </c>
      <c r="Q267" s="17">
        <f>IF(B267="","",IFERROR(P267*C267,0))</f>
        <v/>
      </c>
    </row>
    <row r="268">
      <c r="A268" s="13">
        <f>Socios!A268</f>
        <v/>
      </c>
      <c r="B268" s="23">
        <f>IF(Socios!B268="","",Socios!B268)</f>
        <v/>
      </c>
      <c r="C268" s="15">
        <f>IF(Socios!B268="","",Socios!H268)</f>
        <v/>
      </c>
      <c r="D268" s="18" t="n"/>
      <c r="E268" s="18" t="n"/>
      <c r="F268" s="18" t="n"/>
      <c r="G268" s="18" t="n"/>
      <c r="H268" s="18" t="n"/>
      <c r="I268" s="18" t="n"/>
      <c r="J268" s="18" t="n"/>
      <c r="K268" s="18" t="n"/>
      <c r="L268" s="18" t="n"/>
      <c r="M268" s="18" t="n"/>
      <c r="N268" s="18" t="n"/>
      <c r="O268" s="18" t="n"/>
      <c r="P268" s="20">
        <f>IF(B268="","",COUNTIF(D268:O268,"Pendiente")+COUNTIF(D268:O268,"Devuelto"))</f>
        <v/>
      </c>
      <c r="Q268" s="17">
        <f>IF(B268="","",IFERROR(P268*C268,0))</f>
        <v/>
      </c>
    </row>
    <row r="269">
      <c r="A269" s="13">
        <f>Socios!A269</f>
        <v/>
      </c>
      <c r="B269" s="23">
        <f>IF(Socios!B269="","",Socios!B269)</f>
        <v/>
      </c>
      <c r="C269" s="15">
        <f>IF(Socios!B269="","",Socios!H269)</f>
        <v/>
      </c>
      <c r="D269" s="18" t="n"/>
      <c r="E269" s="18" t="n"/>
      <c r="F269" s="18" t="n"/>
      <c r="G269" s="18" t="n"/>
      <c r="H269" s="18" t="n"/>
      <c r="I269" s="18" t="n"/>
      <c r="J269" s="18" t="n"/>
      <c r="K269" s="18" t="n"/>
      <c r="L269" s="18" t="n"/>
      <c r="M269" s="18" t="n"/>
      <c r="N269" s="18" t="n"/>
      <c r="O269" s="18" t="n"/>
      <c r="P269" s="20">
        <f>IF(B269="","",COUNTIF(D269:O269,"Pendiente")+COUNTIF(D269:O269,"Devuelto"))</f>
        <v/>
      </c>
      <c r="Q269" s="17">
        <f>IF(B269="","",IFERROR(P269*C269,0))</f>
        <v/>
      </c>
    </row>
    <row r="270">
      <c r="A270" s="13">
        <f>Socios!A270</f>
        <v/>
      </c>
      <c r="B270" s="23">
        <f>IF(Socios!B270="","",Socios!B270)</f>
        <v/>
      </c>
      <c r="C270" s="15">
        <f>IF(Socios!B270="","",Socios!H270)</f>
        <v/>
      </c>
      <c r="D270" s="18" t="n"/>
      <c r="E270" s="18" t="n"/>
      <c r="F270" s="18" t="n"/>
      <c r="G270" s="18" t="n"/>
      <c r="H270" s="18" t="n"/>
      <c r="I270" s="18" t="n"/>
      <c r="J270" s="18" t="n"/>
      <c r="K270" s="18" t="n"/>
      <c r="L270" s="18" t="n"/>
      <c r="M270" s="18" t="n"/>
      <c r="N270" s="18" t="n"/>
      <c r="O270" s="18" t="n"/>
      <c r="P270" s="20">
        <f>IF(B270="","",COUNTIF(D270:O270,"Pendiente")+COUNTIF(D270:O270,"Devuelto"))</f>
        <v/>
      </c>
      <c r="Q270" s="17">
        <f>IF(B270="","",IFERROR(P270*C270,0))</f>
        <v/>
      </c>
    </row>
    <row r="271">
      <c r="A271" s="13">
        <f>Socios!A271</f>
        <v/>
      </c>
      <c r="B271" s="23">
        <f>IF(Socios!B271="","",Socios!B271)</f>
        <v/>
      </c>
      <c r="C271" s="15">
        <f>IF(Socios!B271="","",Socios!H271)</f>
        <v/>
      </c>
      <c r="D271" s="18" t="n"/>
      <c r="E271" s="18" t="n"/>
      <c r="F271" s="18" t="n"/>
      <c r="G271" s="18" t="n"/>
      <c r="H271" s="18" t="n"/>
      <c r="I271" s="18" t="n"/>
      <c r="J271" s="18" t="n"/>
      <c r="K271" s="18" t="n"/>
      <c r="L271" s="18" t="n"/>
      <c r="M271" s="18" t="n"/>
      <c r="N271" s="18" t="n"/>
      <c r="O271" s="18" t="n"/>
      <c r="P271" s="20">
        <f>IF(B271="","",COUNTIF(D271:O271,"Pendiente")+COUNTIF(D271:O271,"Devuelto"))</f>
        <v/>
      </c>
      <c r="Q271" s="17">
        <f>IF(B271="","",IFERROR(P271*C271,0))</f>
        <v/>
      </c>
    </row>
    <row r="272">
      <c r="A272" s="13">
        <f>Socios!A272</f>
        <v/>
      </c>
      <c r="B272" s="23">
        <f>IF(Socios!B272="","",Socios!B272)</f>
        <v/>
      </c>
      <c r="C272" s="15">
        <f>IF(Socios!B272="","",Socios!H272)</f>
        <v/>
      </c>
      <c r="D272" s="18" t="n"/>
      <c r="E272" s="18" t="n"/>
      <c r="F272" s="18" t="n"/>
      <c r="G272" s="18" t="n"/>
      <c r="H272" s="18" t="n"/>
      <c r="I272" s="18" t="n"/>
      <c r="J272" s="18" t="n"/>
      <c r="K272" s="18" t="n"/>
      <c r="L272" s="18" t="n"/>
      <c r="M272" s="18" t="n"/>
      <c r="N272" s="18" t="n"/>
      <c r="O272" s="18" t="n"/>
      <c r="P272" s="20">
        <f>IF(B272="","",COUNTIF(D272:O272,"Pendiente")+COUNTIF(D272:O272,"Devuelto"))</f>
        <v/>
      </c>
      <c r="Q272" s="17">
        <f>IF(B272="","",IFERROR(P272*C272,0))</f>
        <v/>
      </c>
    </row>
    <row r="273">
      <c r="A273" s="13">
        <f>Socios!A273</f>
        <v/>
      </c>
      <c r="B273" s="23">
        <f>IF(Socios!B273="","",Socios!B273)</f>
        <v/>
      </c>
      <c r="C273" s="15">
        <f>IF(Socios!B273="","",Socios!H273)</f>
        <v/>
      </c>
      <c r="D273" s="18" t="n"/>
      <c r="E273" s="18" t="n"/>
      <c r="F273" s="18" t="n"/>
      <c r="G273" s="18" t="n"/>
      <c r="H273" s="18" t="n"/>
      <c r="I273" s="18" t="n"/>
      <c r="J273" s="18" t="n"/>
      <c r="K273" s="18" t="n"/>
      <c r="L273" s="18" t="n"/>
      <c r="M273" s="18" t="n"/>
      <c r="N273" s="18" t="n"/>
      <c r="O273" s="18" t="n"/>
      <c r="P273" s="20">
        <f>IF(B273="","",COUNTIF(D273:O273,"Pendiente")+COUNTIF(D273:O273,"Devuelto"))</f>
        <v/>
      </c>
      <c r="Q273" s="17">
        <f>IF(B273="","",IFERROR(P273*C273,0))</f>
        <v/>
      </c>
    </row>
    <row r="274">
      <c r="A274" s="13">
        <f>Socios!A274</f>
        <v/>
      </c>
      <c r="B274" s="23">
        <f>IF(Socios!B274="","",Socios!B274)</f>
        <v/>
      </c>
      <c r="C274" s="15">
        <f>IF(Socios!B274="","",Socios!H274)</f>
        <v/>
      </c>
      <c r="D274" s="18" t="n"/>
      <c r="E274" s="18" t="n"/>
      <c r="F274" s="18" t="n"/>
      <c r="G274" s="18" t="n"/>
      <c r="H274" s="18" t="n"/>
      <c r="I274" s="18" t="n"/>
      <c r="J274" s="18" t="n"/>
      <c r="K274" s="18" t="n"/>
      <c r="L274" s="18" t="n"/>
      <c r="M274" s="18" t="n"/>
      <c r="N274" s="18" t="n"/>
      <c r="O274" s="18" t="n"/>
      <c r="P274" s="20">
        <f>IF(B274="","",COUNTIF(D274:O274,"Pendiente")+COUNTIF(D274:O274,"Devuelto"))</f>
        <v/>
      </c>
      <c r="Q274" s="17">
        <f>IF(B274="","",IFERROR(P274*C274,0))</f>
        <v/>
      </c>
    </row>
    <row r="275">
      <c r="A275" s="13">
        <f>Socios!A275</f>
        <v/>
      </c>
      <c r="B275" s="23">
        <f>IF(Socios!B275="","",Socios!B275)</f>
        <v/>
      </c>
      <c r="C275" s="15">
        <f>IF(Socios!B275="","",Socios!H275)</f>
        <v/>
      </c>
      <c r="D275" s="18" t="n"/>
      <c r="E275" s="18" t="n"/>
      <c r="F275" s="18" t="n"/>
      <c r="G275" s="18" t="n"/>
      <c r="H275" s="18" t="n"/>
      <c r="I275" s="18" t="n"/>
      <c r="J275" s="18" t="n"/>
      <c r="K275" s="18" t="n"/>
      <c r="L275" s="18" t="n"/>
      <c r="M275" s="18" t="n"/>
      <c r="N275" s="18" t="n"/>
      <c r="O275" s="18" t="n"/>
      <c r="P275" s="20">
        <f>IF(B275="","",COUNTIF(D275:O275,"Pendiente")+COUNTIF(D275:O275,"Devuelto"))</f>
        <v/>
      </c>
      <c r="Q275" s="17">
        <f>IF(B275="","",IFERROR(P275*C275,0))</f>
        <v/>
      </c>
    </row>
    <row r="276">
      <c r="A276" s="13">
        <f>Socios!A276</f>
        <v/>
      </c>
      <c r="B276" s="23">
        <f>IF(Socios!B276="","",Socios!B276)</f>
        <v/>
      </c>
      <c r="C276" s="15">
        <f>IF(Socios!B276="","",Socios!H276)</f>
        <v/>
      </c>
      <c r="D276" s="18" t="n"/>
      <c r="E276" s="18" t="n"/>
      <c r="F276" s="18" t="n"/>
      <c r="G276" s="18" t="n"/>
      <c r="H276" s="18" t="n"/>
      <c r="I276" s="18" t="n"/>
      <c r="J276" s="18" t="n"/>
      <c r="K276" s="18" t="n"/>
      <c r="L276" s="18" t="n"/>
      <c r="M276" s="18" t="n"/>
      <c r="N276" s="18" t="n"/>
      <c r="O276" s="18" t="n"/>
      <c r="P276" s="20">
        <f>IF(B276="","",COUNTIF(D276:O276,"Pendiente")+COUNTIF(D276:O276,"Devuelto"))</f>
        <v/>
      </c>
      <c r="Q276" s="17">
        <f>IF(B276="","",IFERROR(P276*C276,0))</f>
        <v/>
      </c>
    </row>
    <row r="277">
      <c r="A277" s="13">
        <f>Socios!A277</f>
        <v/>
      </c>
      <c r="B277" s="23">
        <f>IF(Socios!B277="","",Socios!B277)</f>
        <v/>
      </c>
      <c r="C277" s="15">
        <f>IF(Socios!B277="","",Socios!H277)</f>
        <v/>
      </c>
      <c r="D277" s="18" t="n"/>
      <c r="E277" s="18" t="n"/>
      <c r="F277" s="18" t="n"/>
      <c r="G277" s="18" t="n"/>
      <c r="H277" s="18" t="n"/>
      <c r="I277" s="18" t="n"/>
      <c r="J277" s="18" t="n"/>
      <c r="K277" s="18" t="n"/>
      <c r="L277" s="18" t="n"/>
      <c r="M277" s="18" t="n"/>
      <c r="N277" s="18" t="n"/>
      <c r="O277" s="18" t="n"/>
      <c r="P277" s="20">
        <f>IF(B277="","",COUNTIF(D277:O277,"Pendiente")+COUNTIF(D277:O277,"Devuelto"))</f>
        <v/>
      </c>
      <c r="Q277" s="17">
        <f>IF(B277="","",IFERROR(P277*C277,0))</f>
        <v/>
      </c>
    </row>
    <row r="278">
      <c r="A278" s="13">
        <f>Socios!A278</f>
        <v/>
      </c>
      <c r="B278" s="23">
        <f>IF(Socios!B278="","",Socios!B278)</f>
        <v/>
      </c>
      <c r="C278" s="15">
        <f>IF(Socios!B278="","",Socios!H278)</f>
        <v/>
      </c>
      <c r="D278" s="18" t="n"/>
      <c r="E278" s="18" t="n"/>
      <c r="F278" s="18" t="n"/>
      <c r="G278" s="18" t="n"/>
      <c r="H278" s="18" t="n"/>
      <c r="I278" s="18" t="n"/>
      <c r="J278" s="18" t="n"/>
      <c r="K278" s="18" t="n"/>
      <c r="L278" s="18" t="n"/>
      <c r="M278" s="18" t="n"/>
      <c r="N278" s="18" t="n"/>
      <c r="O278" s="18" t="n"/>
      <c r="P278" s="20">
        <f>IF(B278="","",COUNTIF(D278:O278,"Pendiente")+COUNTIF(D278:O278,"Devuelto"))</f>
        <v/>
      </c>
      <c r="Q278" s="17">
        <f>IF(B278="","",IFERROR(P278*C278,0))</f>
        <v/>
      </c>
    </row>
    <row r="279">
      <c r="A279" s="13">
        <f>Socios!A279</f>
        <v/>
      </c>
      <c r="B279" s="23">
        <f>IF(Socios!B279="","",Socios!B279)</f>
        <v/>
      </c>
      <c r="C279" s="15">
        <f>IF(Socios!B279="","",Socios!H279)</f>
        <v/>
      </c>
      <c r="D279" s="18" t="n"/>
      <c r="E279" s="18" t="n"/>
      <c r="F279" s="18" t="n"/>
      <c r="G279" s="18" t="n"/>
      <c r="H279" s="18" t="n"/>
      <c r="I279" s="18" t="n"/>
      <c r="J279" s="18" t="n"/>
      <c r="K279" s="18" t="n"/>
      <c r="L279" s="18" t="n"/>
      <c r="M279" s="18" t="n"/>
      <c r="N279" s="18" t="n"/>
      <c r="O279" s="18" t="n"/>
      <c r="P279" s="20">
        <f>IF(B279="","",COUNTIF(D279:O279,"Pendiente")+COUNTIF(D279:O279,"Devuelto"))</f>
        <v/>
      </c>
      <c r="Q279" s="17">
        <f>IF(B279="","",IFERROR(P279*C279,0))</f>
        <v/>
      </c>
    </row>
    <row r="280">
      <c r="A280" s="13">
        <f>Socios!A280</f>
        <v/>
      </c>
      <c r="B280" s="23">
        <f>IF(Socios!B280="","",Socios!B280)</f>
        <v/>
      </c>
      <c r="C280" s="15">
        <f>IF(Socios!B280="","",Socios!H280)</f>
        <v/>
      </c>
      <c r="D280" s="18" t="n"/>
      <c r="E280" s="18" t="n"/>
      <c r="F280" s="18" t="n"/>
      <c r="G280" s="18" t="n"/>
      <c r="H280" s="18" t="n"/>
      <c r="I280" s="18" t="n"/>
      <c r="J280" s="18" t="n"/>
      <c r="K280" s="18" t="n"/>
      <c r="L280" s="18" t="n"/>
      <c r="M280" s="18" t="n"/>
      <c r="N280" s="18" t="n"/>
      <c r="O280" s="18" t="n"/>
      <c r="P280" s="20">
        <f>IF(B280="","",COUNTIF(D280:O280,"Pendiente")+COUNTIF(D280:O280,"Devuelto"))</f>
        <v/>
      </c>
      <c r="Q280" s="17">
        <f>IF(B280="","",IFERROR(P280*C280,0))</f>
        <v/>
      </c>
    </row>
    <row r="281">
      <c r="A281" s="13">
        <f>Socios!A281</f>
        <v/>
      </c>
      <c r="B281" s="23">
        <f>IF(Socios!B281="","",Socios!B281)</f>
        <v/>
      </c>
      <c r="C281" s="15">
        <f>IF(Socios!B281="","",Socios!H281)</f>
        <v/>
      </c>
      <c r="D281" s="18" t="n"/>
      <c r="E281" s="18" t="n"/>
      <c r="F281" s="18" t="n"/>
      <c r="G281" s="18" t="n"/>
      <c r="H281" s="18" t="n"/>
      <c r="I281" s="18" t="n"/>
      <c r="J281" s="18" t="n"/>
      <c r="K281" s="18" t="n"/>
      <c r="L281" s="18" t="n"/>
      <c r="M281" s="18" t="n"/>
      <c r="N281" s="18" t="n"/>
      <c r="O281" s="18" t="n"/>
      <c r="P281" s="20">
        <f>IF(B281="","",COUNTIF(D281:O281,"Pendiente")+COUNTIF(D281:O281,"Devuelto"))</f>
        <v/>
      </c>
      <c r="Q281" s="17">
        <f>IF(B281="","",IFERROR(P281*C281,0))</f>
        <v/>
      </c>
    </row>
    <row r="282">
      <c r="A282" s="13">
        <f>Socios!A282</f>
        <v/>
      </c>
      <c r="B282" s="23">
        <f>IF(Socios!B282="","",Socios!B282)</f>
        <v/>
      </c>
      <c r="C282" s="15">
        <f>IF(Socios!B282="","",Socios!H282)</f>
        <v/>
      </c>
      <c r="D282" s="18" t="n"/>
      <c r="E282" s="18" t="n"/>
      <c r="F282" s="18" t="n"/>
      <c r="G282" s="18" t="n"/>
      <c r="H282" s="18" t="n"/>
      <c r="I282" s="18" t="n"/>
      <c r="J282" s="18" t="n"/>
      <c r="K282" s="18" t="n"/>
      <c r="L282" s="18" t="n"/>
      <c r="M282" s="18" t="n"/>
      <c r="N282" s="18" t="n"/>
      <c r="O282" s="18" t="n"/>
      <c r="P282" s="20">
        <f>IF(B282="","",COUNTIF(D282:O282,"Pendiente")+COUNTIF(D282:O282,"Devuelto"))</f>
        <v/>
      </c>
      <c r="Q282" s="17">
        <f>IF(B282="","",IFERROR(P282*C282,0))</f>
        <v/>
      </c>
    </row>
    <row r="283">
      <c r="A283" s="13">
        <f>Socios!A283</f>
        <v/>
      </c>
      <c r="B283" s="23">
        <f>IF(Socios!B283="","",Socios!B283)</f>
        <v/>
      </c>
      <c r="C283" s="15">
        <f>IF(Socios!B283="","",Socios!H283)</f>
        <v/>
      </c>
      <c r="D283" s="18" t="n"/>
      <c r="E283" s="18" t="n"/>
      <c r="F283" s="18" t="n"/>
      <c r="G283" s="18" t="n"/>
      <c r="H283" s="18" t="n"/>
      <c r="I283" s="18" t="n"/>
      <c r="J283" s="18" t="n"/>
      <c r="K283" s="18" t="n"/>
      <c r="L283" s="18" t="n"/>
      <c r="M283" s="18" t="n"/>
      <c r="N283" s="18" t="n"/>
      <c r="O283" s="18" t="n"/>
      <c r="P283" s="20">
        <f>IF(B283="","",COUNTIF(D283:O283,"Pendiente")+COUNTIF(D283:O283,"Devuelto"))</f>
        <v/>
      </c>
      <c r="Q283" s="17">
        <f>IF(B283="","",IFERROR(P283*C283,0))</f>
        <v/>
      </c>
    </row>
    <row r="284">
      <c r="A284" s="13">
        <f>Socios!A284</f>
        <v/>
      </c>
      <c r="B284" s="23">
        <f>IF(Socios!B284="","",Socios!B284)</f>
        <v/>
      </c>
      <c r="C284" s="15">
        <f>IF(Socios!B284="","",Socios!H284)</f>
        <v/>
      </c>
      <c r="D284" s="18" t="n"/>
      <c r="E284" s="18" t="n"/>
      <c r="F284" s="18" t="n"/>
      <c r="G284" s="18" t="n"/>
      <c r="H284" s="18" t="n"/>
      <c r="I284" s="18" t="n"/>
      <c r="J284" s="18" t="n"/>
      <c r="K284" s="18" t="n"/>
      <c r="L284" s="18" t="n"/>
      <c r="M284" s="18" t="n"/>
      <c r="N284" s="18" t="n"/>
      <c r="O284" s="18" t="n"/>
      <c r="P284" s="20">
        <f>IF(B284="","",COUNTIF(D284:O284,"Pendiente")+COUNTIF(D284:O284,"Devuelto"))</f>
        <v/>
      </c>
      <c r="Q284" s="17">
        <f>IF(B284="","",IFERROR(P284*C284,0))</f>
        <v/>
      </c>
    </row>
    <row r="285">
      <c r="A285" s="13">
        <f>Socios!A285</f>
        <v/>
      </c>
      <c r="B285" s="23">
        <f>IF(Socios!B285="","",Socios!B285)</f>
        <v/>
      </c>
      <c r="C285" s="15">
        <f>IF(Socios!B285="","",Socios!H285)</f>
        <v/>
      </c>
      <c r="D285" s="18" t="n"/>
      <c r="E285" s="18" t="n"/>
      <c r="F285" s="18" t="n"/>
      <c r="G285" s="18" t="n"/>
      <c r="H285" s="18" t="n"/>
      <c r="I285" s="18" t="n"/>
      <c r="J285" s="18" t="n"/>
      <c r="K285" s="18" t="n"/>
      <c r="L285" s="18" t="n"/>
      <c r="M285" s="18" t="n"/>
      <c r="N285" s="18" t="n"/>
      <c r="O285" s="18" t="n"/>
      <c r="P285" s="20">
        <f>IF(B285="","",COUNTIF(D285:O285,"Pendiente")+COUNTIF(D285:O285,"Devuelto"))</f>
        <v/>
      </c>
      <c r="Q285" s="17">
        <f>IF(B285="","",IFERROR(P285*C285,0))</f>
        <v/>
      </c>
    </row>
    <row r="286">
      <c r="A286" s="13">
        <f>Socios!A286</f>
        <v/>
      </c>
      <c r="B286" s="23">
        <f>IF(Socios!B286="","",Socios!B286)</f>
        <v/>
      </c>
      <c r="C286" s="15">
        <f>IF(Socios!B286="","",Socios!H286)</f>
        <v/>
      </c>
      <c r="D286" s="18" t="n"/>
      <c r="E286" s="18" t="n"/>
      <c r="F286" s="18" t="n"/>
      <c r="G286" s="18" t="n"/>
      <c r="H286" s="18" t="n"/>
      <c r="I286" s="18" t="n"/>
      <c r="J286" s="18" t="n"/>
      <c r="K286" s="18" t="n"/>
      <c r="L286" s="18" t="n"/>
      <c r="M286" s="18" t="n"/>
      <c r="N286" s="18" t="n"/>
      <c r="O286" s="18" t="n"/>
      <c r="P286" s="20">
        <f>IF(B286="","",COUNTIF(D286:O286,"Pendiente")+COUNTIF(D286:O286,"Devuelto"))</f>
        <v/>
      </c>
      <c r="Q286" s="17">
        <f>IF(B286="","",IFERROR(P286*C286,0))</f>
        <v/>
      </c>
    </row>
    <row r="287">
      <c r="A287" s="13">
        <f>Socios!A287</f>
        <v/>
      </c>
      <c r="B287" s="23">
        <f>IF(Socios!B287="","",Socios!B287)</f>
        <v/>
      </c>
      <c r="C287" s="15">
        <f>IF(Socios!B287="","",Socios!H287)</f>
        <v/>
      </c>
      <c r="D287" s="18" t="n"/>
      <c r="E287" s="18" t="n"/>
      <c r="F287" s="18" t="n"/>
      <c r="G287" s="18" t="n"/>
      <c r="H287" s="18" t="n"/>
      <c r="I287" s="18" t="n"/>
      <c r="J287" s="18" t="n"/>
      <c r="K287" s="18" t="n"/>
      <c r="L287" s="18" t="n"/>
      <c r="M287" s="18" t="n"/>
      <c r="N287" s="18" t="n"/>
      <c r="O287" s="18" t="n"/>
      <c r="P287" s="20">
        <f>IF(B287="","",COUNTIF(D287:O287,"Pendiente")+COUNTIF(D287:O287,"Devuelto"))</f>
        <v/>
      </c>
      <c r="Q287" s="17">
        <f>IF(B287="","",IFERROR(P287*C287,0))</f>
        <v/>
      </c>
    </row>
    <row r="288">
      <c r="A288" s="13">
        <f>Socios!A288</f>
        <v/>
      </c>
      <c r="B288" s="23">
        <f>IF(Socios!B288="","",Socios!B288)</f>
        <v/>
      </c>
      <c r="C288" s="15">
        <f>IF(Socios!B288="","",Socios!H288)</f>
        <v/>
      </c>
      <c r="D288" s="18" t="n"/>
      <c r="E288" s="18" t="n"/>
      <c r="F288" s="18" t="n"/>
      <c r="G288" s="18" t="n"/>
      <c r="H288" s="18" t="n"/>
      <c r="I288" s="18" t="n"/>
      <c r="J288" s="18" t="n"/>
      <c r="K288" s="18" t="n"/>
      <c r="L288" s="18" t="n"/>
      <c r="M288" s="18" t="n"/>
      <c r="N288" s="18" t="n"/>
      <c r="O288" s="18" t="n"/>
      <c r="P288" s="20">
        <f>IF(B288="","",COUNTIF(D288:O288,"Pendiente")+COUNTIF(D288:O288,"Devuelto"))</f>
        <v/>
      </c>
      <c r="Q288" s="17">
        <f>IF(B288="","",IFERROR(P288*C288,0))</f>
        <v/>
      </c>
    </row>
    <row r="289">
      <c r="A289" s="13">
        <f>Socios!A289</f>
        <v/>
      </c>
      <c r="B289" s="23">
        <f>IF(Socios!B289="","",Socios!B289)</f>
        <v/>
      </c>
      <c r="C289" s="15">
        <f>IF(Socios!B289="","",Socios!H289)</f>
        <v/>
      </c>
      <c r="D289" s="18" t="n"/>
      <c r="E289" s="18" t="n"/>
      <c r="F289" s="18" t="n"/>
      <c r="G289" s="18" t="n"/>
      <c r="H289" s="18" t="n"/>
      <c r="I289" s="18" t="n"/>
      <c r="J289" s="18" t="n"/>
      <c r="K289" s="18" t="n"/>
      <c r="L289" s="18" t="n"/>
      <c r="M289" s="18" t="n"/>
      <c r="N289" s="18" t="n"/>
      <c r="O289" s="18" t="n"/>
      <c r="P289" s="20">
        <f>IF(B289="","",COUNTIF(D289:O289,"Pendiente")+COUNTIF(D289:O289,"Devuelto"))</f>
        <v/>
      </c>
      <c r="Q289" s="17">
        <f>IF(B289="","",IFERROR(P289*C289,0))</f>
        <v/>
      </c>
    </row>
    <row r="290">
      <c r="A290" s="13">
        <f>Socios!A290</f>
        <v/>
      </c>
      <c r="B290" s="23">
        <f>IF(Socios!B290="","",Socios!B290)</f>
        <v/>
      </c>
      <c r="C290" s="15">
        <f>IF(Socios!B290="","",Socios!H290)</f>
        <v/>
      </c>
      <c r="D290" s="18" t="n"/>
      <c r="E290" s="18" t="n"/>
      <c r="F290" s="18" t="n"/>
      <c r="G290" s="18" t="n"/>
      <c r="H290" s="18" t="n"/>
      <c r="I290" s="18" t="n"/>
      <c r="J290" s="18" t="n"/>
      <c r="K290" s="18" t="n"/>
      <c r="L290" s="18" t="n"/>
      <c r="M290" s="18" t="n"/>
      <c r="N290" s="18" t="n"/>
      <c r="O290" s="18" t="n"/>
      <c r="P290" s="20">
        <f>IF(B290="","",COUNTIF(D290:O290,"Pendiente")+COUNTIF(D290:O290,"Devuelto"))</f>
        <v/>
      </c>
      <c r="Q290" s="17">
        <f>IF(B290="","",IFERROR(P290*C290,0))</f>
        <v/>
      </c>
    </row>
    <row r="291">
      <c r="A291" s="13">
        <f>Socios!A291</f>
        <v/>
      </c>
      <c r="B291" s="23">
        <f>IF(Socios!B291="","",Socios!B291)</f>
        <v/>
      </c>
      <c r="C291" s="15">
        <f>IF(Socios!B291="","",Socios!H291)</f>
        <v/>
      </c>
      <c r="D291" s="18" t="n"/>
      <c r="E291" s="18" t="n"/>
      <c r="F291" s="18" t="n"/>
      <c r="G291" s="18" t="n"/>
      <c r="H291" s="18" t="n"/>
      <c r="I291" s="18" t="n"/>
      <c r="J291" s="18" t="n"/>
      <c r="K291" s="18" t="n"/>
      <c r="L291" s="18" t="n"/>
      <c r="M291" s="18" t="n"/>
      <c r="N291" s="18" t="n"/>
      <c r="O291" s="18" t="n"/>
      <c r="P291" s="20">
        <f>IF(B291="","",COUNTIF(D291:O291,"Pendiente")+COUNTIF(D291:O291,"Devuelto"))</f>
        <v/>
      </c>
      <c r="Q291" s="17">
        <f>IF(B291="","",IFERROR(P291*C291,0))</f>
        <v/>
      </c>
    </row>
    <row r="292">
      <c r="A292" s="13">
        <f>Socios!A292</f>
        <v/>
      </c>
      <c r="B292" s="23">
        <f>IF(Socios!B292="","",Socios!B292)</f>
        <v/>
      </c>
      <c r="C292" s="15">
        <f>IF(Socios!B292="","",Socios!H292)</f>
        <v/>
      </c>
      <c r="D292" s="18" t="n"/>
      <c r="E292" s="18" t="n"/>
      <c r="F292" s="18" t="n"/>
      <c r="G292" s="18" t="n"/>
      <c r="H292" s="18" t="n"/>
      <c r="I292" s="18" t="n"/>
      <c r="J292" s="18" t="n"/>
      <c r="K292" s="18" t="n"/>
      <c r="L292" s="18" t="n"/>
      <c r="M292" s="18" t="n"/>
      <c r="N292" s="18" t="n"/>
      <c r="O292" s="18" t="n"/>
      <c r="P292" s="20">
        <f>IF(B292="","",COUNTIF(D292:O292,"Pendiente")+COUNTIF(D292:O292,"Devuelto"))</f>
        <v/>
      </c>
      <c r="Q292" s="17">
        <f>IF(B292="","",IFERROR(P292*C292,0))</f>
        <v/>
      </c>
    </row>
    <row r="293">
      <c r="A293" s="13">
        <f>Socios!A293</f>
        <v/>
      </c>
      <c r="B293" s="23">
        <f>IF(Socios!B293="","",Socios!B293)</f>
        <v/>
      </c>
      <c r="C293" s="15">
        <f>IF(Socios!B293="","",Socios!H293)</f>
        <v/>
      </c>
      <c r="D293" s="18" t="n"/>
      <c r="E293" s="18" t="n"/>
      <c r="F293" s="18" t="n"/>
      <c r="G293" s="18" t="n"/>
      <c r="H293" s="18" t="n"/>
      <c r="I293" s="18" t="n"/>
      <c r="J293" s="18" t="n"/>
      <c r="K293" s="18" t="n"/>
      <c r="L293" s="18" t="n"/>
      <c r="M293" s="18" t="n"/>
      <c r="N293" s="18" t="n"/>
      <c r="O293" s="18" t="n"/>
      <c r="P293" s="20">
        <f>IF(B293="","",COUNTIF(D293:O293,"Pendiente")+COUNTIF(D293:O293,"Devuelto"))</f>
        <v/>
      </c>
      <c r="Q293" s="17">
        <f>IF(B293="","",IFERROR(P293*C293,0))</f>
        <v/>
      </c>
    </row>
    <row r="294">
      <c r="A294" s="13">
        <f>Socios!A294</f>
        <v/>
      </c>
      <c r="B294" s="23">
        <f>IF(Socios!B294="","",Socios!B294)</f>
        <v/>
      </c>
      <c r="C294" s="15">
        <f>IF(Socios!B294="","",Socios!H294)</f>
        <v/>
      </c>
      <c r="D294" s="18" t="n"/>
      <c r="E294" s="18" t="n"/>
      <c r="F294" s="18" t="n"/>
      <c r="G294" s="18" t="n"/>
      <c r="H294" s="18" t="n"/>
      <c r="I294" s="18" t="n"/>
      <c r="J294" s="18" t="n"/>
      <c r="K294" s="18" t="n"/>
      <c r="L294" s="18" t="n"/>
      <c r="M294" s="18" t="n"/>
      <c r="N294" s="18" t="n"/>
      <c r="O294" s="18" t="n"/>
      <c r="P294" s="20">
        <f>IF(B294="","",COUNTIF(D294:O294,"Pendiente")+COUNTIF(D294:O294,"Devuelto"))</f>
        <v/>
      </c>
      <c r="Q294" s="17">
        <f>IF(B294="","",IFERROR(P294*C294,0))</f>
        <v/>
      </c>
    </row>
    <row r="295">
      <c r="A295" s="13">
        <f>Socios!A295</f>
        <v/>
      </c>
      <c r="B295" s="23">
        <f>IF(Socios!B295="","",Socios!B295)</f>
        <v/>
      </c>
      <c r="C295" s="15">
        <f>IF(Socios!B295="","",Socios!H295)</f>
        <v/>
      </c>
      <c r="D295" s="18" t="n"/>
      <c r="E295" s="18" t="n"/>
      <c r="F295" s="18" t="n"/>
      <c r="G295" s="18" t="n"/>
      <c r="H295" s="18" t="n"/>
      <c r="I295" s="18" t="n"/>
      <c r="J295" s="18" t="n"/>
      <c r="K295" s="18" t="n"/>
      <c r="L295" s="18" t="n"/>
      <c r="M295" s="18" t="n"/>
      <c r="N295" s="18" t="n"/>
      <c r="O295" s="18" t="n"/>
      <c r="P295" s="20">
        <f>IF(B295="","",COUNTIF(D295:O295,"Pendiente")+COUNTIF(D295:O295,"Devuelto"))</f>
        <v/>
      </c>
      <c r="Q295" s="17">
        <f>IF(B295="","",IFERROR(P295*C295,0))</f>
        <v/>
      </c>
    </row>
    <row r="296">
      <c r="A296" s="13">
        <f>Socios!A296</f>
        <v/>
      </c>
      <c r="B296" s="23">
        <f>IF(Socios!B296="","",Socios!B296)</f>
        <v/>
      </c>
      <c r="C296" s="15">
        <f>IF(Socios!B296="","",Socios!H296)</f>
        <v/>
      </c>
      <c r="D296" s="18" t="n"/>
      <c r="E296" s="18" t="n"/>
      <c r="F296" s="18" t="n"/>
      <c r="G296" s="18" t="n"/>
      <c r="H296" s="18" t="n"/>
      <c r="I296" s="18" t="n"/>
      <c r="J296" s="18" t="n"/>
      <c r="K296" s="18" t="n"/>
      <c r="L296" s="18" t="n"/>
      <c r="M296" s="18" t="n"/>
      <c r="N296" s="18" t="n"/>
      <c r="O296" s="18" t="n"/>
      <c r="P296" s="20">
        <f>IF(B296="","",COUNTIF(D296:O296,"Pendiente")+COUNTIF(D296:O296,"Devuelto"))</f>
        <v/>
      </c>
      <c r="Q296" s="17">
        <f>IF(B296="","",IFERROR(P296*C296,0))</f>
        <v/>
      </c>
    </row>
    <row r="297">
      <c r="A297" s="13">
        <f>Socios!A297</f>
        <v/>
      </c>
      <c r="B297" s="23">
        <f>IF(Socios!B297="","",Socios!B297)</f>
        <v/>
      </c>
      <c r="C297" s="15">
        <f>IF(Socios!B297="","",Socios!H297)</f>
        <v/>
      </c>
      <c r="D297" s="18" t="n"/>
      <c r="E297" s="18" t="n"/>
      <c r="F297" s="18" t="n"/>
      <c r="G297" s="18" t="n"/>
      <c r="H297" s="18" t="n"/>
      <c r="I297" s="18" t="n"/>
      <c r="J297" s="18" t="n"/>
      <c r="K297" s="18" t="n"/>
      <c r="L297" s="18" t="n"/>
      <c r="M297" s="18" t="n"/>
      <c r="N297" s="18" t="n"/>
      <c r="O297" s="18" t="n"/>
      <c r="P297" s="20">
        <f>IF(B297="","",COUNTIF(D297:O297,"Pendiente")+COUNTIF(D297:O297,"Devuelto"))</f>
        <v/>
      </c>
      <c r="Q297" s="17">
        <f>IF(B297="","",IFERROR(P297*C297,0))</f>
        <v/>
      </c>
    </row>
    <row r="298">
      <c r="A298" s="13">
        <f>Socios!A298</f>
        <v/>
      </c>
      <c r="B298" s="23">
        <f>IF(Socios!B298="","",Socios!B298)</f>
        <v/>
      </c>
      <c r="C298" s="15">
        <f>IF(Socios!B298="","",Socios!H298)</f>
        <v/>
      </c>
      <c r="D298" s="18" t="n"/>
      <c r="E298" s="18" t="n"/>
      <c r="F298" s="18" t="n"/>
      <c r="G298" s="18" t="n"/>
      <c r="H298" s="18" t="n"/>
      <c r="I298" s="18" t="n"/>
      <c r="J298" s="18" t="n"/>
      <c r="K298" s="18" t="n"/>
      <c r="L298" s="18" t="n"/>
      <c r="M298" s="18" t="n"/>
      <c r="N298" s="18" t="n"/>
      <c r="O298" s="18" t="n"/>
      <c r="P298" s="20">
        <f>IF(B298="","",COUNTIF(D298:O298,"Pendiente")+COUNTIF(D298:O298,"Devuelto"))</f>
        <v/>
      </c>
      <c r="Q298" s="17">
        <f>IF(B298="","",IFERROR(P298*C298,0))</f>
        <v/>
      </c>
    </row>
    <row r="299">
      <c r="A299" s="13">
        <f>Socios!A299</f>
        <v/>
      </c>
      <c r="B299" s="23">
        <f>IF(Socios!B299="","",Socios!B299)</f>
        <v/>
      </c>
      <c r="C299" s="15">
        <f>IF(Socios!B299="","",Socios!H299)</f>
        <v/>
      </c>
      <c r="D299" s="18" t="n"/>
      <c r="E299" s="18" t="n"/>
      <c r="F299" s="18" t="n"/>
      <c r="G299" s="18" t="n"/>
      <c r="H299" s="18" t="n"/>
      <c r="I299" s="18" t="n"/>
      <c r="J299" s="18" t="n"/>
      <c r="K299" s="18" t="n"/>
      <c r="L299" s="18" t="n"/>
      <c r="M299" s="18" t="n"/>
      <c r="N299" s="18" t="n"/>
      <c r="O299" s="18" t="n"/>
      <c r="P299" s="20">
        <f>IF(B299="","",COUNTIF(D299:O299,"Pendiente")+COUNTIF(D299:O299,"Devuelto"))</f>
        <v/>
      </c>
      <c r="Q299" s="17">
        <f>IF(B299="","",IFERROR(P299*C299,0))</f>
        <v/>
      </c>
    </row>
    <row r="300">
      <c r="A300" s="13">
        <f>Socios!A300</f>
        <v/>
      </c>
      <c r="B300" s="23">
        <f>IF(Socios!B300="","",Socios!B300)</f>
        <v/>
      </c>
      <c r="C300" s="15">
        <f>IF(Socios!B300="","",Socios!H300)</f>
        <v/>
      </c>
      <c r="D300" s="18" t="n"/>
      <c r="E300" s="18" t="n"/>
      <c r="F300" s="18" t="n"/>
      <c r="G300" s="18" t="n"/>
      <c r="H300" s="18" t="n"/>
      <c r="I300" s="18" t="n"/>
      <c r="J300" s="18" t="n"/>
      <c r="K300" s="18" t="n"/>
      <c r="L300" s="18" t="n"/>
      <c r="M300" s="18" t="n"/>
      <c r="N300" s="18" t="n"/>
      <c r="O300" s="18" t="n"/>
      <c r="P300" s="20">
        <f>IF(B300="","",COUNTIF(D300:O300,"Pendiente")+COUNTIF(D300:O300,"Devuelto"))</f>
        <v/>
      </c>
      <c r="Q300" s="17">
        <f>IF(B300="","",IFERROR(P300*C300,0))</f>
        <v/>
      </c>
    </row>
    <row r="301">
      <c r="A301" s="13">
        <f>Socios!A301</f>
        <v/>
      </c>
      <c r="B301" s="23">
        <f>IF(Socios!B301="","",Socios!B301)</f>
        <v/>
      </c>
      <c r="C301" s="15">
        <f>IF(Socios!B301="","",Socios!H301)</f>
        <v/>
      </c>
      <c r="D301" s="18" t="n"/>
      <c r="E301" s="18" t="n"/>
      <c r="F301" s="18" t="n"/>
      <c r="G301" s="18" t="n"/>
      <c r="H301" s="18" t="n"/>
      <c r="I301" s="18" t="n"/>
      <c r="J301" s="18" t="n"/>
      <c r="K301" s="18" t="n"/>
      <c r="L301" s="18" t="n"/>
      <c r="M301" s="18" t="n"/>
      <c r="N301" s="18" t="n"/>
      <c r="O301" s="18" t="n"/>
      <c r="P301" s="20">
        <f>IF(B301="","",COUNTIF(D301:O301,"Pendiente")+COUNTIF(D301:O301,"Devuelto"))</f>
        <v/>
      </c>
      <c r="Q301" s="17">
        <f>IF(B301="","",IFERROR(P301*C301,0))</f>
        <v/>
      </c>
    </row>
    <row r="302">
      <c r="A302" s="13">
        <f>Socios!A302</f>
        <v/>
      </c>
      <c r="B302" s="23">
        <f>IF(Socios!B302="","",Socios!B302)</f>
        <v/>
      </c>
      <c r="C302" s="15">
        <f>IF(Socios!B302="","",Socios!H302)</f>
        <v/>
      </c>
      <c r="D302" s="18" t="n"/>
      <c r="E302" s="18" t="n"/>
      <c r="F302" s="18" t="n"/>
      <c r="G302" s="18" t="n"/>
      <c r="H302" s="18" t="n"/>
      <c r="I302" s="18" t="n"/>
      <c r="J302" s="18" t="n"/>
      <c r="K302" s="18" t="n"/>
      <c r="L302" s="18" t="n"/>
      <c r="M302" s="18" t="n"/>
      <c r="N302" s="18" t="n"/>
      <c r="O302" s="18" t="n"/>
      <c r="P302" s="20">
        <f>IF(B302="","",COUNTIF(D302:O302,"Pendiente")+COUNTIF(D302:O302,"Devuelto"))</f>
        <v/>
      </c>
      <c r="Q302" s="17">
        <f>IF(B302="","",IFERROR(P302*C302,0))</f>
        <v/>
      </c>
    </row>
    <row r="303">
      <c r="A303" s="13">
        <f>Socios!A303</f>
        <v/>
      </c>
      <c r="B303" s="23">
        <f>IF(Socios!B303="","",Socios!B303)</f>
        <v/>
      </c>
      <c r="C303" s="15">
        <f>IF(Socios!B303="","",Socios!H303)</f>
        <v/>
      </c>
      <c r="D303" s="18" t="n"/>
      <c r="E303" s="18" t="n"/>
      <c r="F303" s="18" t="n"/>
      <c r="G303" s="18" t="n"/>
      <c r="H303" s="18" t="n"/>
      <c r="I303" s="18" t="n"/>
      <c r="J303" s="18" t="n"/>
      <c r="K303" s="18" t="n"/>
      <c r="L303" s="18" t="n"/>
      <c r="M303" s="18" t="n"/>
      <c r="N303" s="18" t="n"/>
      <c r="O303" s="18" t="n"/>
      <c r="P303" s="20">
        <f>IF(B303="","",COUNTIF(D303:O303,"Pendiente")+COUNTIF(D303:O303,"Devuelto"))</f>
        <v/>
      </c>
      <c r="Q303" s="17">
        <f>IF(B303="","",IFERROR(P303*C303,0))</f>
        <v/>
      </c>
    </row>
    <row r="304">
      <c r="A304" s="13">
        <f>Socios!A304</f>
        <v/>
      </c>
      <c r="B304" s="23">
        <f>IF(Socios!B304="","",Socios!B304)</f>
        <v/>
      </c>
      <c r="C304" s="15">
        <f>IF(Socios!B304="","",Socios!H304)</f>
        <v/>
      </c>
      <c r="D304" s="18" t="n"/>
      <c r="E304" s="18" t="n"/>
      <c r="F304" s="18" t="n"/>
      <c r="G304" s="18" t="n"/>
      <c r="H304" s="18" t="n"/>
      <c r="I304" s="18" t="n"/>
      <c r="J304" s="18" t="n"/>
      <c r="K304" s="18" t="n"/>
      <c r="L304" s="18" t="n"/>
      <c r="M304" s="18" t="n"/>
      <c r="N304" s="18" t="n"/>
      <c r="O304" s="18" t="n"/>
      <c r="P304" s="20">
        <f>IF(B304="","",COUNTIF(D304:O304,"Pendiente")+COUNTIF(D304:O304,"Devuelto"))</f>
        <v/>
      </c>
      <c r="Q304" s="17">
        <f>IF(B304="","",IFERROR(P304*C304,0))</f>
        <v/>
      </c>
    </row>
  </sheetData>
  <conditionalFormatting sqref="D5:O304">
    <cfRule type="cellIs" priority="1" operator="equal" dxfId="0">
      <formula>"Pagado"</formula>
    </cfRule>
    <cfRule type="cellIs" priority="2" operator="equal" dxfId="3">
      <formula>"Pendiente"</formula>
    </cfRule>
    <cfRule type="cellIs" priority="3" operator="equal" dxfId="4">
      <formula>"Devuelto"</formula>
    </cfRule>
    <cfRule type="cellIs" priority="4" operator="equal" dxfId="5">
      <formula>"Exento"</formula>
    </cfRule>
  </conditionalFormatting>
  <conditionalFormatting sqref="Q5:Q304">
    <cfRule type="cellIs" priority="5" operator="greaterThan" dxfId="6">
      <formula>0</formula>
    </cfRule>
  </conditionalFormatting>
  <dataValidations count="1">
    <dataValidation sqref="D5:O304" showDropDown="0" showInputMessage="0" showErrorMessage="1" allowBlank="1" errorTitle="Estado" error="Usa Pagado, Pendiente, Devuelto o Exento." type="list">
      <formula1>"Pagado,Pendiente,Devuelto,Exento"</formula1>
    </dataValidation>
  </dataValidations>
  <printOptions horizontalCentered="1"/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6" customWidth="1" min="3" max="3"/>
    <col width="16" customWidth="1" min="4" max="4"/>
    <col width="16" customWidth="1" min="5" max="5"/>
    <col width="14" customWidth="1" min="6" max="6"/>
    <col width="12" customWidth="1" min="7" max="7"/>
    <col width="12" customWidth="1" min="8" max="8"/>
    <col width="16" customWidth="1" min="9" max="9"/>
  </cols>
  <sheetData>
    <row r="1" ht="26" customHeight="1">
      <c r="A1" s="11" t="inlineStr">
        <is>
          <t>Resumen</t>
        </is>
      </c>
    </row>
    <row r="2">
      <c r="A2" s="8" t="inlineStr">
        <is>
          <t>Se calcula solo con lo que apuntas en «Socios» y «Cobros». Cambia el año si empiezas uno nuevo.</t>
        </is>
      </c>
    </row>
    <row r="3" ht="6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</row>
    <row r="5">
      <c r="B5" s="24" t="inlineStr">
        <is>
          <t>Año de los cobros</t>
        </is>
      </c>
      <c r="C5" s="25" t="n">
        <v>2026</v>
      </c>
    </row>
    <row r="7">
      <c r="B7" s="26" t="inlineStr">
        <is>
          <t>Socios activos hoy</t>
        </is>
      </c>
      <c r="C7" s="27">
        <f>COUNTIF(Socios!$M$5:$M$304,"Activo")</f>
        <v/>
      </c>
    </row>
    <row r="8">
      <c r="B8" s="26" t="inlineStr">
        <is>
          <t>Cuota media de los activos</t>
        </is>
      </c>
      <c r="C8" s="28">
        <f>IFERROR(AVERAGEIF(Socios!$M$5:$M$304,"Activo",Socios!$H$5:$H$304),0)</f>
        <v/>
      </c>
    </row>
    <row r="9">
      <c r="B9" s="26" t="inlineStr">
        <is>
          <t>Ingresos previstos al mes</t>
        </is>
      </c>
      <c r="C9" s="28">
        <f>SUMIF(Socios!$M$5:$M$304,"Activo",Socios!$H$5:$H$304)</f>
        <v/>
      </c>
    </row>
    <row r="10">
      <c r="B10" s="26" t="inlineStr">
        <is>
          <t>Importe pendiente (todo el año)</t>
        </is>
      </c>
      <c r="C10" s="28">
        <f>SUM(Cobros!$Q$5:$Q$304)</f>
        <v/>
      </c>
    </row>
    <row r="11">
      <c r="B11" s="26" t="inlineStr">
        <is>
          <t>Socios con algún pendiente</t>
        </is>
      </c>
      <c r="C11" s="27">
        <f>COUNTIF(Cobros!$P$5:$P$304,"&gt;0")</f>
        <v/>
      </c>
    </row>
    <row r="13">
      <c r="B13" s="5" t="inlineStr">
        <is>
          <t>Mes a mes</t>
        </is>
      </c>
    </row>
    <row r="14" ht="32" customHeight="1">
      <c r="B14" s="12" t="inlineStr">
        <is>
          <t>Mes</t>
        </is>
      </c>
      <c r="C14" s="12" t="inlineStr">
        <is>
          <t>Cobrado</t>
        </is>
      </c>
      <c r="D14" s="12" t="inlineStr">
        <is>
          <t>Pendiente o devuelto</t>
        </is>
      </c>
      <c r="E14" s="12" t="inlineStr">
        <is>
          <t>% sin cobrar</t>
        </is>
      </c>
      <c r="F14" s="12" t="inlineStr">
        <is>
          <t>Altas</t>
        </is>
      </c>
      <c r="G14" s="12" t="inlineStr">
        <is>
          <t>Bajas</t>
        </is>
      </c>
      <c r="H14" s="12" t="inlineStr">
        <is>
          <t>Activos a fin de mes</t>
        </is>
      </c>
    </row>
    <row r="15">
      <c r="B15" s="29" t="inlineStr">
        <is>
          <t>Ene</t>
        </is>
      </c>
      <c r="C15" s="30">
        <f>SUMIF(Cobros!$D$5:$D$304,"Pagado",Cobros!$C$5:$C$304)</f>
        <v/>
      </c>
      <c r="D15" s="30">
        <f>SUMIF(Cobros!$D$5:$D$304,"Pendiente",Cobros!$C$5:$C$304)+SUMIF(Cobros!$D$5:$D$304,"Devuelto",Cobros!$C$5:$C$304)</f>
        <v/>
      </c>
      <c r="E15" s="31">
        <f>IF(C15+D15=0,0,D15/(C15+D15))</f>
        <v/>
      </c>
      <c r="F15" s="32">
        <f>COUNTIFS(Socios!$K$5:$K$304,"&gt;="&amp;DATE($C$5,1,1),Socios!$K$5:$K$304,"&lt;"&amp;DATE($C$5,2,1))</f>
        <v/>
      </c>
      <c r="G15" s="32">
        <f>COUNTIFS(Socios!$L$5:$L$304,"&gt;="&amp;DATE($C$5,1,1),Socios!$L$5:$L$304,"&lt;"&amp;DATE($C$5,2,1))</f>
        <v/>
      </c>
      <c r="H15" s="32">
        <f>COUNTIFS(Socios!$K$5:$K$304,"&lt;"&amp;DATE($C$5,2,1))-COUNTIFS(Socios!$L$5:$L$304,"&lt;"&amp;DATE($C$5,2,1))</f>
        <v/>
      </c>
    </row>
    <row r="16">
      <c r="B16" s="33" t="inlineStr">
        <is>
          <t>Feb</t>
        </is>
      </c>
      <c r="C16" s="34">
        <f>SUMIF(Cobros!$E$5:$E$304,"Pagado",Cobros!$C$5:$C$304)</f>
        <v/>
      </c>
      <c r="D16" s="34">
        <f>SUMIF(Cobros!$E$5:$E$304,"Pendiente",Cobros!$C$5:$C$304)+SUMIF(Cobros!$E$5:$E$304,"Devuelto",Cobros!$C$5:$C$304)</f>
        <v/>
      </c>
      <c r="E16" s="35">
        <f>IF(C16+D16=0,0,D16/(C16+D16))</f>
        <v/>
      </c>
      <c r="F16" s="36">
        <f>COUNTIFS(Socios!$K$5:$K$304,"&gt;="&amp;DATE($C$5,2,1),Socios!$K$5:$K$304,"&lt;"&amp;DATE($C$5,3,1))</f>
        <v/>
      </c>
      <c r="G16" s="36">
        <f>COUNTIFS(Socios!$L$5:$L$304,"&gt;="&amp;DATE($C$5,2,1),Socios!$L$5:$L$304,"&lt;"&amp;DATE($C$5,3,1))</f>
        <v/>
      </c>
      <c r="H16" s="36">
        <f>COUNTIFS(Socios!$K$5:$K$304,"&lt;"&amp;DATE($C$5,3,1))-COUNTIFS(Socios!$L$5:$L$304,"&lt;"&amp;DATE($C$5,3,1))</f>
        <v/>
      </c>
    </row>
    <row r="17">
      <c r="B17" s="29" t="inlineStr">
        <is>
          <t>Mar</t>
        </is>
      </c>
      <c r="C17" s="30">
        <f>SUMIF(Cobros!$F$5:$F$304,"Pagado",Cobros!$C$5:$C$304)</f>
        <v/>
      </c>
      <c r="D17" s="30">
        <f>SUMIF(Cobros!$F$5:$F$304,"Pendiente",Cobros!$C$5:$C$304)+SUMIF(Cobros!$F$5:$F$304,"Devuelto",Cobros!$C$5:$C$304)</f>
        <v/>
      </c>
      <c r="E17" s="31">
        <f>IF(C17+D17=0,0,D17/(C17+D17))</f>
        <v/>
      </c>
      <c r="F17" s="32">
        <f>COUNTIFS(Socios!$K$5:$K$304,"&gt;="&amp;DATE($C$5,3,1),Socios!$K$5:$K$304,"&lt;"&amp;DATE($C$5,4,1))</f>
        <v/>
      </c>
      <c r="G17" s="32">
        <f>COUNTIFS(Socios!$L$5:$L$304,"&gt;="&amp;DATE($C$5,3,1),Socios!$L$5:$L$304,"&lt;"&amp;DATE($C$5,4,1))</f>
        <v/>
      </c>
      <c r="H17" s="32">
        <f>COUNTIFS(Socios!$K$5:$K$304,"&lt;"&amp;DATE($C$5,4,1))-COUNTIFS(Socios!$L$5:$L$304,"&lt;"&amp;DATE($C$5,4,1))</f>
        <v/>
      </c>
    </row>
    <row r="18">
      <c r="B18" s="33" t="inlineStr">
        <is>
          <t>Abr</t>
        </is>
      </c>
      <c r="C18" s="34">
        <f>SUMIF(Cobros!$G$5:$G$304,"Pagado",Cobros!$C$5:$C$304)</f>
        <v/>
      </c>
      <c r="D18" s="34">
        <f>SUMIF(Cobros!$G$5:$G$304,"Pendiente",Cobros!$C$5:$C$304)+SUMIF(Cobros!$G$5:$G$304,"Devuelto",Cobros!$C$5:$C$304)</f>
        <v/>
      </c>
      <c r="E18" s="35">
        <f>IF(C18+D18=0,0,D18/(C18+D18))</f>
        <v/>
      </c>
      <c r="F18" s="36">
        <f>COUNTIFS(Socios!$K$5:$K$304,"&gt;="&amp;DATE($C$5,4,1),Socios!$K$5:$K$304,"&lt;"&amp;DATE($C$5,5,1))</f>
        <v/>
      </c>
      <c r="G18" s="36">
        <f>COUNTIFS(Socios!$L$5:$L$304,"&gt;="&amp;DATE($C$5,4,1),Socios!$L$5:$L$304,"&lt;"&amp;DATE($C$5,5,1))</f>
        <v/>
      </c>
      <c r="H18" s="36">
        <f>COUNTIFS(Socios!$K$5:$K$304,"&lt;"&amp;DATE($C$5,5,1))-COUNTIFS(Socios!$L$5:$L$304,"&lt;"&amp;DATE($C$5,5,1))</f>
        <v/>
      </c>
    </row>
    <row r="19">
      <c r="B19" s="29" t="inlineStr">
        <is>
          <t>May</t>
        </is>
      </c>
      <c r="C19" s="30">
        <f>SUMIF(Cobros!$H$5:$H$304,"Pagado",Cobros!$C$5:$C$304)</f>
        <v/>
      </c>
      <c r="D19" s="30">
        <f>SUMIF(Cobros!$H$5:$H$304,"Pendiente",Cobros!$C$5:$C$304)+SUMIF(Cobros!$H$5:$H$304,"Devuelto",Cobros!$C$5:$C$304)</f>
        <v/>
      </c>
      <c r="E19" s="31">
        <f>IF(C19+D19=0,0,D19/(C19+D19))</f>
        <v/>
      </c>
      <c r="F19" s="32">
        <f>COUNTIFS(Socios!$K$5:$K$304,"&gt;="&amp;DATE($C$5,5,1),Socios!$K$5:$K$304,"&lt;"&amp;DATE($C$5,6,1))</f>
        <v/>
      </c>
      <c r="G19" s="32">
        <f>COUNTIFS(Socios!$L$5:$L$304,"&gt;="&amp;DATE($C$5,5,1),Socios!$L$5:$L$304,"&lt;"&amp;DATE($C$5,6,1))</f>
        <v/>
      </c>
      <c r="H19" s="32">
        <f>COUNTIFS(Socios!$K$5:$K$304,"&lt;"&amp;DATE($C$5,6,1))-COUNTIFS(Socios!$L$5:$L$304,"&lt;"&amp;DATE($C$5,6,1))</f>
        <v/>
      </c>
    </row>
    <row r="20">
      <c r="B20" s="33" t="inlineStr">
        <is>
          <t>Jun</t>
        </is>
      </c>
      <c r="C20" s="34">
        <f>SUMIF(Cobros!$I$5:$I$304,"Pagado",Cobros!$C$5:$C$304)</f>
        <v/>
      </c>
      <c r="D20" s="34">
        <f>SUMIF(Cobros!$I$5:$I$304,"Pendiente",Cobros!$C$5:$C$304)+SUMIF(Cobros!$I$5:$I$304,"Devuelto",Cobros!$C$5:$C$304)</f>
        <v/>
      </c>
      <c r="E20" s="35">
        <f>IF(C20+D20=0,0,D20/(C20+D20))</f>
        <v/>
      </c>
      <c r="F20" s="36">
        <f>COUNTIFS(Socios!$K$5:$K$304,"&gt;="&amp;DATE($C$5,6,1),Socios!$K$5:$K$304,"&lt;"&amp;DATE($C$5,7,1))</f>
        <v/>
      </c>
      <c r="G20" s="36">
        <f>COUNTIFS(Socios!$L$5:$L$304,"&gt;="&amp;DATE($C$5,6,1),Socios!$L$5:$L$304,"&lt;"&amp;DATE($C$5,7,1))</f>
        <v/>
      </c>
      <c r="H20" s="36">
        <f>COUNTIFS(Socios!$K$5:$K$304,"&lt;"&amp;DATE($C$5,7,1))-COUNTIFS(Socios!$L$5:$L$304,"&lt;"&amp;DATE($C$5,7,1))</f>
        <v/>
      </c>
    </row>
    <row r="21">
      <c r="B21" s="29" t="inlineStr">
        <is>
          <t>Jul</t>
        </is>
      </c>
      <c r="C21" s="30">
        <f>SUMIF(Cobros!$J$5:$J$304,"Pagado",Cobros!$C$5:$C$304)</f>
        <v/>
      </c>
      <c r="D21" s="30">
        <f>SUMIF(Cobros!$J$5:$J$304,"Pendiente",Cobros!$C$5:$C$304)+SUMIF(Cobros!$J$5:$J$304,"Devuelto",Cobros!$C$5:$C$304)</f>
        <v/>
      </c>
      <c r="E21" s="31">
        <f>IF(C21+D21=0,0,D21/(C21+D21))</f>
        <v/>
      </c>
      <c r="F21" s="32">
        <f>COUNTIFS(Socios!$K$5:$K$304,"&gt;="&amp;DATE($C$5,7,1),Socios!$K$5:$K$304,"&lt;"&amp;DATE($C$5,8,1))</f>
        <v/>
      </c>
      <c r="G21" s="32">
        <f>COUNTIFS(Socios!$L$5:$L$304,"&gt;="&amp;DATE($C$5,7,1),Socios!$L$5:$L$304,"&lt;"&amp;DATE($C$5,8,1))</f>
        <v/>
      </c>
      <c r="H21" s="32">
        <f>COUNTIFS(Socios!$K$5:$K$304,"&lt;"&amp;DATE($C$5,8,1))-COUNTIFS(Socios!$L$5:$L$304,"&lt;"&amp;DATE($C$5,8,1))</f>
        <v/>
      </c>
    </row>
    <row r="22">
      <c r="B22" s="33" t="inlineStr">
        <is>
          <t>Ago</t>
        </is>
      </c>
      <c r="C22" s="34">
        <f>SUMIF(Cobros!$K$5:$K$304,"Pagado",Cobros!$C$5:$C$304)</f>
        <v/>
      </c>
      <c r="D22" s="34">
        <f>SUMIF(Cobros!$K$5:$K$304,"Pendiente",Cobros!$C$5:$C$304)+SUMIF(Cobros!$K$5:$K$304,"Devuelto",Cobros!$C$5:$C$304)</f>
        <v/>
      </c>
      <c r="E22" s="35">
        <f>IF(C22+D22=0,0,D22/(C22+D22))</f>
        <v/>
      </c>
      <c r="F22" s="36">
        <f>COUNTIFS(Socios!$K$5:$K$304,"&gt;="&amp;DATE($C$5,8,1),Socios!$K$5:$K$304,"&lt;"&amp;DATE($C$5,9,1))</f>
        <v/>
      </c>
      <c r="G22" s="36">
        <f>COUNTIFS(Socios!$L$5:$L$304,"&gt;="&amp;DATE($C$5,8,1),Socios!$L$5:$L$304,"&lt;"&amp;DATE($C$5,9,1))</f>
        <v/>
      </c>
      <c r="H22" s="36">
        <f>COUNTIFS(Socios!$K$5:$K$304,"&lt;"&amp;DATE($C$5,9,1))-COUNTIFS(Socios!$L$5:$L$304,"&lt;"&amp;DATE($C$5,9,1))</f>
        <v/>
      </c>
    </row>
    <row r="23">
      <c r="B23" s="29" t="inlineStr">
        <is>
          <t>Sep</t>
        </is>
      </c>
      <c r="C23" s="30">
        <f>SUMIF(Cobros!$L$5:$L$304,"Pagado",Cobros!$C$5:$C$304)</f>
        <v/>
      </c>
      <c r="D23" s="30">
        <f>SUMIF(Cobros!$L$5:$L$304,"Pendiente",Cobros!$C$5:$C$304)+SUMIF(Cobros!$L$5:$L$304,"Devuelto",Cobros!$C$5:$C$304)</f>
        <v/>
      </c>
      <c r="E23" s="31">
        <f>IF(C23+D23=0,0,D23/(C23+D23))</f>
        <v/>
      </c>
      <c r="F23" s="32">
        <f>COUNTIFS(Socios!$K$5:$K$304,"&gt;="&amp;DATE($C$5,9,1),Socios!$K$5:$K$304,"&lt;"&amp;DATE($C$5,10,1))</f>
        <v/>
      </c>
      <c r="G23" s="32">
        <f>COUNTIFS(Socios!$L$5:$L$304,"&gt;="&amp;DATE($C$5,9,1),Socios!$L$5:$L$304,"&lt;"&amp;DATE($C$5,10,1))</f>
        <v/>
      </c>
      <c r="H23" s="32">
        <f>COUNTIFS(Socios!$K$5:$K$304,"&lt;"&amp;DATE($C$5,10,1))-COUNTIFS(Socios!$L$5:$L$304,"&lt;"&amp;DATE($C$5,10,1))</f>
        <v/>
      </c>
    </row>
    <row r="24">
      <c r="B24" s="33" t="inlineStr">
        <is>
          <t>Oct</t>
        </is>
      </c>
      <c r="C24" s="34">
        <f>SUMIF(Cobros!$M$5:$M$304,"Pagado",Cobros!$C$5:$C$304)</f>
        <v/>
      </c>
      <c r="D24" s="34">
        <f>SUMIF(Cobros!$M$5:$M$304,"Pendiente",Cobros!$C$5:$C$304)+SUMIF(Cobros!$M$5:$M$304,"Devuelto",Cobros!$C$5:$C$304)</f>
        <v/>
      </c>
      <c r="E24" s="35">
        <f>IF(C24+D24=0,0,D24/(C24+D24))</f>
        <v/>
      </c>
      <c r="F24" s="36">
        <f>COUNTIFS(Socios!$K$5:$K$304,"&gt;="&amp;DATE($C$5,10,1),Socios!$K$5:$K$304,"&lt;"&amp;DATE($C$5,11,1))</f>
        <v/>
      </c>
      <c r="G24" s="36">
        <f>COUNTIFS(Socios!$L$5:$L$304,"&gt;="&amp;DATE($C$5,10,1),Socios!$L$5:$L$304,"&lt;"&amp;DATE($C$5,11,1))</f>
        <v/>
      </c>
      <c r="H24" s="36">
        <f>COUNTIFS(Socios!$K$5:$K$304,"&lt;"&amp;DATE($C$5,11,1))-COUNTIFS(Socios!$L$5:$L$304,"&lt;"&amp;DATE($C$5,11,1))</f>
        <v/>
      </c>
    </row>
    <row r="25">
      <c r="B25" s="29" t="inlineStr">
        <is>
          <t>Nov</t>
        </is>
      </c>
      <c r="C25" s="30">
        <f>SUMIF(Cobros!$N$5:$N$304,"Pagado",Cobros!$C$5:$C$304)</f>
        <v/>
      </c>
      <c r="D25" s="30">
        <f>SUMIF(Cobros!$N$5:$N$304,"Pendiente",Cobros!$C$5:$C$304)+SUMIF(Cobros!$N$5:$N$304,"Devuelto",Cobros!$C$5:$C$304)</f>
        <v/>
      </c>
      <c r="E25" s="31">
        <f>IF(C25+D25=0,0,D25/(C25+D25))</f>
        <v/>
      </c>
      <c r="F25" s="32">
        <f>COUNTIFS(Socios!$K$5:$K$304,"&gt;="&amp;DATE($C$5,11,1),Socios!$K$5:$K$304,"&lt;"&amp;DATE($C$5,12,1))</f>
        <v/>
      </c>
      <c r="G25" s="32">
        <f>COUNTIFS(Socios!$L$5:$L$304,"&gt;="&amp;DATE($C$5,11,1),Socios!$L$5:$L$304,"&lt;"&amp;DATE($C$5,12,1))</f>
        <v/>
      </c>
      <c r="H25" s="32">
        <f>COUNTIFS(Socios!$K$5:$K$304,"&lt;"&amp;DATE($C$5,12,1))-COUNTIFS(Socios!$L$5:$L$304,"&lt;"&amp;DATE($C$5,12,1))</f>
        <v/>
      </c>
    </row>
    <row r="26">
      <c r="B26" s="33" t="inlineStr">
        <is>
          <t>Dic</t>
        </is>
      </c>
      <c r="C26" s="34">
        <f>SUMIF(Cobros!$O$5:$O$304,"Pagado",Cobros!$C$5:$C$304)</f>
        <v/>
      </c>
      <c r="D26" s="34">
        <f>SUMIF(Cobros!$O$5:$O$304,"Pendiente",Cobros!$C$5:$C$304)+SUMIF(Cobros!$O$5:$O$304,"Devuelto",Cobros!$C$5:$C$304)</f>
        <v/>
      </c>
      <c r="E26" s="35">
        <f>IF(C26+D26=0,0,D26/(C26+D26))</f>
        <v/>
      </c>
      <c r="F26" s="36">
        <f>COUNTIFS(Socios!$K$5:$K$304,"&gt;="&amp;DATE($C$5,12,1),Socios!$K$5:$K$304,"&lt;"&amp;DATE($C$5,13,1))</f>
        <v/>
      </c>
      <c r="G26" s="36">
        <f>COUNTIFS(Socios!$L$5:$L$304,"&gt;="&amp;DATE($C$5,12,1),Socios!$L$5:$L$304,"&lt;"&amp;DATE($C$5,13,1))</f>
        <v/>
      </c>
      <c r="H26" s="36">
        <f>COUNTIFS(Socios!$K$5:$K$304,"&lt;"&amp;DATE($C$5,13,1))-COUNTIFS(Socios!$L$5:$L$304,"&lt;"&amp;DATE($C$5,13,1))</f>
        <v/>
      </c>
    </row>
    <row r="27">
      <c r="B27" s="37" t="inlineStr">
        <is>
          <t>Total del año</t>
        </is>
      </c>
      <c r="C27" s="38">
        <f>SUM(C15:C26)</f>
        <v/>
      </c>
      <c r="D27" s="38">
        <f>SUM(D15:D26)</f>
        <v/>
      </c>
      <c r="E27" s="39">
        <f>IF(C27+D27=0,0,D27/(C27+D27))</f>
        <v/>
      </c>
      <c r="F27" s="40">
        <f>SUM(F15:F26)</f>
        <v/>
      </c>
      <c r="G27" s="40">
        <f>SUM(G15:G26)</f>
        <v/>
      </c>
      <c r="H27" s="40" t="n"/>
    </row>
    <row r="29">
      <c r="B29" s="41" t="inlineStr">
        <is>
          <t>«Activos a fin de mes» cuenta las altas hasta ese mes menos las bajas hasta ese mes. «% sin cobrar» = pendiente o devuelto ÷ (cobrado + pendiente o devuelto).</t>
        </is>
      </c>
    </row>
  </sheetData>
  <conditionalFormatting sqref="E15:E27">
    <cfRule type="cellIs" priority="1" operator="greaterThan" dxfId="6">
      <formula>0.05</formula>
    </cfRule>
  </conditionalFormatting>
  <printOptions horizontalCentered="1"/>
  <pageMargins left="0.4" right="0.4" top="0.5" bottom="0.5" header="0.5" footer="0.5"/>
  <pageSetup orientation="portrait" paperSize="9" fitToHeight="0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4" customWidth="1" min="3" max="3"/>
    <col width="20" customWidth="1" min="4" max="4"/>
    <col width="4" customWidth="1" min="5" max="5"/>
    <col width="18" customWidth="1" min="6" max="6"/>
  </cols>
  <sheetData>
    <row r="1" ht="26" customHeight="1">
      <c r="A1" s="11" t="inlineStr">
        <is>
          <t>Listas</t>
        </is>
      </c>
    </row>
    <row r="2">
      <c r="A2" s="8" t="inlineStr">
        <is>
          <t>Tus planes y sus precios. Lo que escribas aquí aparece en los desplegables de «Socios».</t>
        </is>
      </c>
    </row>
    <row r="3" ht="6" customHeight="1">
      <c r="A3" s="3" t="n"/>
      <c r="B3" s="3" t="n"/>
      <c r="C3" s="3" t="n"/>
      <c r="D3" s="3" t="n"/>
      <c r="E3" s="3" t="n"/>
      <c r="F3" s="3" t="n"/>
    </row>
    <row r="4" ht="32" customHeight="1">
      <c r="A4" s="12" t="inlineStr">
        <is>
          <t>Plan</t>
        </is>
      </c>
      <c r="B4" s="12" t="inlineStr">
        <is>
          <t>Cuota mensual (€)</t>
        </is>
      </c>
      <c r="C4" s="42" t="inlineStr"/>
      <c r="D4" s="12" t="inlineStr">
        <is>
          <t>Formas de pago</t>
        </is>
      </c>
      <c r="E4" s="42" t="inlineStr"/>
      <c r="F4" s="12" t="inlineStr">
        <is>
          <t>Estados de cobro</t>
        </is>
      </c>
    </row>
    <row r="5">
      <c r="A5" s="14" t="inlineStr">
        <is>
          <t>Mensual libre</t>
        </is>
      </c>
      <c r="B5" s="16" t="n">
        <v>45</v>
      </c>
      <c r="D5" s="14" t="inlineStr">
        <is>
          <t>Domiciliación</t>
        </is>
      </c>
      <c r="F5" s="43" t="inlineStr">
        <is>
          <t>Pagado</t>
        </is>
      </c>
    </row>
    <row r="6">
      <c r="A6" s="14" t="inlineStr">
        <is>
          <t>Mensual 2 días/semana</t>
        </is>
      </c>
      <c r="B6" s="16" t="n">
        <v>35</v>
      </c>
      <c r="D6" s="14" t="inlineStr">
        <is>
          <t>Tarjeta</t>
        </is>
      </c>
      <c r="F6" s="44" t="inlineStr">
        <is>
          <t>Pendiente</t>
        </is>
      </c>
    </row>
    <row r="7">
      <c r="A7" s="14" t="inlineStr">
        <is>
          <t>Mensual mañanas</t>
        </is>
      </c>
      <c r="B7" s="16" t="n">
        <v>32</v>
      </c>
      <c r="D7" s="14" t="inlineStr">
        <is>
          <t>Bizum</t>
        </is>
      </c>
      <c r="F7" s="45" t="inlineStr">
        <is>
          <t>Devuelto</t>
        </is>
      </c>
    </row>
    <row r="8">
      <c r="A8" s="14" t="inlineStr">
        <is>
          <t>Entrenamiento personal</t>
        </is>
      </c>
      <c r="B8" s="16" t="n">
        <v>120</v>
      </c>
      <c r="D8" s="14" t="inlineStr">
        <is>
          <t>Efectivo</t>
        </is>
      </c>
      <c r="F8" s="46" t="inlineStr">
        <is>
          <t>Exento</t>
        </is>
      </c>
    </row>
    <row r="9">
      <c r="A9" s="14" t="n"/>
      <c r="B9" s="16" t="n"/>
      <c r="D9" s="14" t="inlineStr">
        <is>
          <t>Transferencia</t>
        </is>
      </c>
    </row>
    <row r="10">
      <c r="A10" s="14" t="n"/>
      <c r="B10" s="16" t="n"/>
      <c r="D10" s="14" t="n"/>
      <c r="F10" s="47" t="inlineStr">
        <is>
          <t>Pagado: cobrada. Pendiente: aún sin cobrar.
Devuelto: recibo devuelto por el banco.
Exento: ese mes no se cobra (baja temporal, regalo…).</t>
        </is>
      </c>
    </row>
    <row r="11">
      <c r="A11" s="14" t="n"/>
      <c r="B11" s="16" t="n"/>
      <c r="D11" s="14" t="n"/>
    </row>
    <row r="12">
      <c r="A12" s="14" t="n"/>
      <c r="B12" s="16" t="n"/>
      <c r="D12" s="14" t="n"/>
    </row>
    <row r="13">
      <c r="A13" s="14" t="n"/>
      <c r="B13" s="16" t="n"/>
    </row>
    <row r="14">
      <c r="A14" s="14" t="n"/>
      <c r="B14" s="16" t="n"/>
    </row>
    <row r="15">
      <c r="A15" s="14" t="n"/>
      <c r="B15" s="16" t="n"/>
    </row>
    <row r="16">
      <c r="A16" s="14" t="n"/>
      <c r="B16" s="16" t="n"/>
    </row>
    <row r="17">
      <c r="A17" s="14" t="n"/>
      <c r="B17" s="16" t="n"/>
    </row>
    <row r="18">
      <c r="A18" s="14" t="n"/>
      <c r="B18" s="16" t="n"/>
    </row>
    <row r="19">
      <c r="A19" s="14" t="n"/>
      <c r="B19" s="16" t="n"/>
    </row>
    <row r="20">
      <c r="A20" s="14" t="n"/>
      <c r="B20" s="16" t="n"/>
    </row>
    <row r="21">
      <c r="A21" s="14" t="n"/>
      <c r="B21" s="16" t="n"/>
    </row>
    <row r="22">
      <c r="A22" s="14" t="n"/>
      <c r="B22" s="16" t="n"/>
    </row>
    <row r="23">
      <c r="A23" s="14" t="n"/>
      <c r="B23" s="16" t="n"/>
    </row>
    <row r="24">
      <c r="A24" s="14" t="n"/>
      <c r="B24" s="16" t="n"/>
    </row>
  </sheetData>
  <mergeCells count="1">
    <mergeCell ref="F10:F14"/>
  </mergeCells>
  <printOptions horizontalCentered="1"/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GymGym</dc:creator>
  <dc:title>Plantilla de control de cuotas · GymGym</dc:title>
  <dc:subject>Control de socios y cobros para gimnasios</dc:subject>
  <dcterms:created xsi:type="dcterms:W3CDTF">2026-10-31T19:54:06Z</dcterms:created>
  <dcterms:modified xsi:type="dcterms:W3CDTF">2026-10-31T19:54:07Z</dcterms:modified>
</cp:coreProperties>
</file>